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50" activeTab="0"/>
  </bookViews>
  <sheets>
    <sheet name="overallrevenue" sheetId="1" r:id="rId1"/>
    <sheet name="Concord2centsfund" sheetId="2" r:id="rId2"/>
    <sheet name="STBG" sheetId="3" r:id="rId3"/>
    <sheet name="TA" sheetId="4" r:id="rId4"/>
    <sheet name="CMAQ" sheetId="5" r:id="rId5"/>
    <sheet name="Concordopertransitrev" sheetId="6" r:id="rId6"/>
    <sheet name="concord$5transitfund" sheetId="7" r:id="rId7"/>
    <sheet name="kannapolis$5transitfund" sheetId="8" r:id="rId8"/>
    <sheet name="salisbury$5transitfund" sheetId="9" r:id="rId9"/>
  </sheets>
  <definedNames>
    <definedName name="_xlnm.Print_Area" localSheetId="6">'concord$5transitfund'!$A$2:$C$42</definedName>
    <definedName name="_xlnm.Print_Area" localSheetId="1">'Concord2centsfund'!$A$2:$D$47</definedName>
    <definedName name="_xlnm.Print_Area" localSheetId="5">'Concordopertransitrev'!$A$2:$E$54</definedName>
    <definedName name="_xlnm.Print_Area" localSheetId="7">'kannapolis$5transitfund'!$A$2:$C$42</definedName>
    <definedName name="_xlnm.Print_Area" localSheetId="0">'overallrevenue'!$A$1:$H$14</definedName>
    <definedName name="_xlnm.Print_Area" localSheetId="8">'salisbury$5transitfund'!$A$1:$C$42</definedName>
  </definedNames>
  <calcPr fullCalcOnLoad="1"/>
</workbook>
</file>

<file path=xl/sharedStrings.xml><?xml version="1.0" encoding="utf-8"?>
<sst xmlns="http://schemas.openxmlformats.org/spreadsheetml/2006/main" count="83" uniqueCount="57">
  <si>
    <t>YEAR</t>
  </si>
  <si>
    <t>FORECAST REVENUE</t>
  </si>
  <si>
    <t>INFLATED REVENUE</t>
  </si>
  <si>
    <t>INCLUDING SALISBURY TRANSIT</t>
  </si>
  <si>
    <t>NUMBER OF VEHICLES</t>
  </si>
  <si>
    <t>(assumes a 1% per year Inflation Factor)</t>
  </si>
  <si>
    <t>Total</t>
  </si>
  <si>
    <t>Horizon Period</t>
  </si>
  <si>
    <t>Maintenance Revenue</t>
  </si>
  <si>
    <t>Total Funding</t>
  </si>
  <si>
    <t>State</t>
  </si>
  <si>
    <t xml:space="preserve"> </t>
  </si>
  <si>
    <t>FY09 $2,066,773</t>
  </si>
  <si>
    <t>FY10 $2,098,760</t>
  </si>
  <si>
    <t>FY11 $2,007,563</t>
  </si>
  <si>
    <t>FY12 $1,990,718</t>
  </si>
  <si>
    <t>FY13 $1,737,092</t>
  </si>
  <si>
    <t>Capital Revenue</t>
  </si>
  <si>
    <t>INFLATED LOCAL REVENUE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</si>
  <si>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</si>
  <si>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</si>
  <si>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</si>
  <si>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</si>
  <si>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</si>
  <si>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</si>
  <si>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</si>
  <si>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</si>
  <si>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</si>
  <si>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FORECAST LOCAL REVENUE*</t>
  </si>
  <si>
    <t>*Includes municipal(s) motor vehicle tax and farebox revenue</t>
  </si>
  <si>
    <t>ACTUAL per City Financial Statements</t>
  </si>
  <si>
    <t>Projected Transportation Revenue by Source</t>
  </si>
  <si>
    <t>Federal Suballocations</t>
  </si>
  <si>
    <t>Federal</t>
  </si>
  <si>
    <t>Powell Bill</t>
  </si>
  <si>
    <t>CMAQ</t>
  </si>
  <si>
    <t>TA</t>
  </si>
  <si>
    <t>Local</t>
  </si>
  <si>
    <t>2026-2035</t>
  </si>
  <si>
    <t>2036-2045</t>
  </si>
  <si>
    <t>2046-2050</t>
  </si>
  <si>
    <t>2018-2025</t>
  </si>
  <si>
    <t>Cabarrus County Transit Master Plan</t>
  </si>
  <si>
    <t>Sales Tax**</t>
  </si>
  <si>
    <t>Federal/State</t>
  </si>
  <si>
    <t>*Reflects ongoing revenue adjustments statewide due to COVID-19 in 2020</t>
  </si>
  <si>
    <t>**Assumes 1 cent sales tax revenue collection begins in 2026</t>
  </si>
  <si>
    <t>TABLE 8-4: PROJECTED TRANSPORTATION REVENUE BY SOURCE</t>
  </si>
  <si>
    <t>Table 8-11: MPO TA Allocation from NCDOT</t>
  </si>
  <si>
    <t>Table 8-9: Annual 2 Cent Revenue Funding - City of Concord</t>
  </si>
  <si>
    <t>Table 8-12: MPO CMAQ Allocation from NCDOT</t>
  </si>
  <si>
    <t>Table 8-13: Annual Operating Local Transit Revenues - Concord/Kannapolis Area Transit and Salisbury Transit</t>
  </si>
  <si>
    <t>Table 8-14: Annual $5 Vehicle License Tax Revenue - City of Concord</t>
  </si>
  <si>
    <t>Table 8-15: Annual $25 Vehicle License Tax Revenue - City of Kannapolis</t>
  </si>
  <si>
    <t>Table 8-16: Annual $5 Vehicle License Tax Revenue - City of Salisbury</t>
  </si>
  <si>
    <t>Table 8-10: MPO STBGP Allocation from NCDOT</t>
  </si>
  <si>
    <t>STBGP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</si>
</sst>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\ #,##0.00"/>
    <numFmt numFmtId="174" formatCode="&quot;$&quot;\ #,##0"/>
    <numFmt numFmtId="175" formatCode="&quot;$&quot;#,##0.00;&quot;$&quot;\ \-\ #,##0.00"/>
    <numFmt numFmtId="176" formatCode="&quot;$&quot;#,##0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\(#,##0.0\)"/>
    <numFmt numFmtId="183" formatCode="#,##0.0"/>
    <numFmt numFmtId="184" formatCode="_(&quot;$&quot;* #,##0.0_);_(&quot;$&quot;* \(#,##0.0\);_(&quot;$&quot;* &quot;-&quot;?_);_(@_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00_);_(&quot;$&quot;* \(#,##0.000\);_(&quot;$&quot;* &quot;-&quot;???_);_(@_)"/>
  </numFmts>
  <fonts count="50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0" applyNumberFormat="0" applyProtection="0">
      <alignment horizontal="left" vertical="center" indent="1"/>
    </xf>
    <xf numFmtId="4" fontId="7" fillId="34" borderId="9" applyNumberFormat="0" applyProtection="0">
      <alignment horizontal="right" vertical="center"/>
    </xf>
    <xf numFmtId="4" fontId="7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0" fillId="0" borderId="0" xfId="49" applyNumberFormat="1" applyFont="1" applyAlignment="1">
      <alignment/>
    </xf>
    <xf numFmtId="169" fontId="4" fillId="0" borderId="0" xfId="49" applyNumberFormat="1" applyFont="1" applyAlignment="1">
      <alignment/>
    </xf>
    <xf numFmtId="169" fontId="5" fillId="0" borderId="0" xfId="49" applyNumberFormat="1" applyFont="1" applyAlignment="1">
      <alignment horizontal="center"/>
    </xf>
    <xf numFmtId="169" fontId="0" fillId="0" borderId="0" xfId="0" applyNumberFormat="1" applyAlignment="1">
      <alignment/>
    </xf>
    <xf numFmtId="171" fontId="4" fillId="0" borderId="0" xfId="42" applyNumberFormat="1" applyFont="1" applyAlignment="1">
      <alignment/>
    </xf>
    <xf numFmtId="171" fontId="5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49" applyNumberFormat="1" applyFont="1" applyAlignment="1">
      <alignment/>
    </xf>
    <xf numFmtId="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0" fillId="0" borderId="0" xfId="49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17" xfId="0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169" fontId="0" fillId="0" borderId="0" xfId="51" applyNumberFormat="1" applyFont="1" applyAlignment="1">
      <alignment horizontal="left"/>
    </xf>
    <xf numFmtId="171" fontId="0" fillId="0" borderId="0" xfId="44" applyNumberFormat="1" applyFont="1" applyAlignment="1">
      <alignment/>
    </xf>
    <xf numFmtId="6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35" borderId="18" xfId="0" applyFont="1" applyFill="1" applyBorder="1" applyAlignment="1">
      <alignment horizontal="center"/>
    </xf>
    <xf numFmtId="171" fontId="0" fillId="35" borderId="18" xfId="0" applyNumberFormat="1" applyFill="1" applyBorder="1" applyAlignment="1">
      <alignment horizontal="center"/>
    </xf>
    <xf numFmtId="44" fontId="0" fillId="35" borderId="0" xfId="49" applyFont="1" applyFill="1" applyAlignment="1">
      <alignment/>
    </xf>
    <xf numFmtId="0" fontId="3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169" fontId="0" fillId="35" borderId="18" xfId="49" applyNumberFormat="1" applyFont="1" applyFill="1" applyBorder="1" applyAlignment="1">
      <alignment horizontal="center"/>
    </xf>
    <xf numFmtId="169" fontId="0" fillId="35" borderId="0" xfId="49" applyNumberFormat="1" applyFont="1" applyFill="1" applyAlignment="1">
      <alignment/>
    </xf>
    <xf numFmtId="169" fontId="0" fillId="35" borderId="22" xfId="49" applyNumberFormat="1" applyFont="1" applyFill="1" applyBorder="1" applyAlignment="1">
      <alignment/>
    </xf>
    <xf numFmtId="169" fontId="0" fillId="35" borderId="22" xfId="49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5" borderId="18" xfId="0" applyFill="1" applyBorder="1" applyAlignment="1">
      <alignment/>
    </xf>
    <xf numFmtId="0" fontId="3" fillId="0" borderId="13" xfId="0" applyFont="1" applyBorder="1" applyAlignment="1">
      <alignment horizontal="center"/>
    </xf>
    <xf numFmtId="169" fontId="3" fillId="35" borderId="20" xfId="49" applyNumberFormat="1" applyFont="1" applyFill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5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171" fontId="0" fillId="35" borderId="18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1" fontId="0" fillId="0" borderId="0" xfId="46" applyNumberFormat="1" applyFont="1" applyAlignment="1">
      <alignment/>
    </xf>
    <xf numFmtId="169" fontId="0" fillId="0" borderId="0" xfId="53" applyNumberFormat="1" applyFont="1" applyAlignment="1">
      <alignment horizontal="left"/>
    </xf>
    <xf numFmtId="44" fontId="0" fillId="0" borderId="0" xfId="0" applyNumberFormat="1" applyAlignment="1">
      <alignment/>
    </xf>
    <xf numFmtId="169" fontId="0" fillId="0" borderId="0" xfId="49" applyNumberFormat="1" applyFont="1" applyFill="1" applyAlignment="1">
      <alignment/>
    </xf>
    <xf numFmtId="4" fontId="0" fillId="0" borderId="0" xfId="0" applyNumberFormat="1" applyAlignment="1">
      <alignment/>
    </xf>
    <xf numFmtId="171" fontId="0" fillId="35" borderId="20" xfId="0" applyNumberFormat="1" applyFill="1" applyBorder="1" applyAlignment="1">
      <alignment horizontal="center"/>
    </xf>
    <xf numFmtId="169" fontId="0" fillId="35" borderId="20" xfId="49" applyNumberFormat="1" applyFont="1" applyFill="1" applyBorder="1" applyAlignment="1">
      <alignment horizontal="center"/>
    </xf>
    <xf numFmtId="169" fontId="0" fillId="35" borderId="21" xfId="49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171" fontId="49" fillId="0" borderId="18" xfId="42" applyNumberFormat="1" applyFont="1" applyBorder="1" applyAlignment="1">
      <alignment horizontal="center"/>
    </xf>
    <xf numFmtId="169" fontId="49" fillId="0" borderId="18" xfId="49" applyNumberFormat="1" applyFont="1" applyBorder="1" applyAlignment="1">
      <alignment horizontal="center"/>
    </xf>
    <xf numFmtId="169" fontId="0" fillId="35" borderId="0" xfId="49" applyNumberFormat="1" applyFont="1" applyFill="1" applyAlignment="1">
      <alignment/>
    </xf>
    <xf numFmtId="171" fontId="0" fillId="35" borderId="0" xfId="0" applyNumberFormat="1" applyFill="1" applyAlignment="1">
      <alignment/>
    </xf>
    <xf numFmtId="0" fontId="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Currency 2 2" xfId="52"/>
    <cellStyle name="Currency 3" xfId="53"/>
    <cellStyle name="Currency 3 2" xfId="54"/>
    <cellStyle name="Currency 4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SAPBEXchaText" xfId="71"/>
    <cellStyle name="SAPBEXstdData" xfId="72"/>
    <cellStyle name="SAPBEXstdItem" xfId="73"/>
    <cellStyle name="SAPBEXstdItemX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21.875" style="0" customWidth="1"/>
    <col min="2" max="2" width="14.75390625" style="30" bestFit="1" customWidth="1"/>
    <col min="3" max="3" width="16.25390625" style="30" customWidth="1"/>
    <col min="4" max="7" width="15.50390625" style="30" customWidth="1"/>
    <col min="8" max="8" width="14.625" style="30" customWidth="1"/>
    <col min="9" max="9" width="16.125" style="30" customWidth="1"/>
    <col min="10" max="10" width="13.375" style="30" customWidth="1"/>
    <col min="11" max="11" width="14.25390625" style="30" customWidth="1"/>
    <col min="12" max="12" width="12.125" style="30" customWidth="1"/>
    <col min="13" max="13" width="14.00390625" style="30" customWidth="1"/>
    <col min="14" max="14" width="16.625" style="0" customWidth="1"/>
    <col min="15" max="15" width="14.75390625" style="0" bestFit="1" customWidth="1"/>
  </cols>
  <sheetData>
    <row r="1" spans="1:14" ht="15">
      <c r="A1" s="53" t="s">
        <v>47</v>
      </c>
      <c r="B1" s="53"/>
      <c r="C1" s="53"/>
      <c r="D1" s="53"/>
      <c r="E1" s="53"/>
      <c r="F1" s="53"/>
      <c r="G1" s="53"/>
      <c r="H1" s="53"/>
      <c r="I1" s="52"/>
      <c r="J1" s="52"/>
      <c r="K1" s="52"/>
      <c r="L1" s="52"/>
      <c r="M1" s="52"/>
      <c r="N1" s="52"/>
    </row>
    <row r="2" spans="1:14" ht="14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0"/>
    </row>
    <row r="3" spans="1:14" ht="16.5" thickBot="1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5.75">
      <c r="A4" s="11" t="s">
        <v>7</v>
      </c>
      <c r="B4" s="70" t="s">
        <v>17</v>
      </c>
      <c r="C4" s="71"/>
      <c r="D4" s="72"/>
      <c r="E4" s="75" t="s">
        <v>42</v>
      </c>
      <c r="F4" s="75"/>
      <c r="G4" s="75"/>
      <c r="H4" s="73" t="s">
        <v>8</v>
      </c>
      <c r="I4" s="73"/>
      <c r="J4" s="70" t="s">
        <v>32</v>
      </c>
      <c r="K4" s="71"/>
      <c r="L4" s="74"/>
      <c r="M4" s="34"/>
      <c r="N4" s="12" t="s">
        <v>9</v>
      </c>
    </row>
    <row r="5" spans="1:14" ht="15">
      <c r="A5" s="13"/>
      <c r="B5" s="31"/>
      <c r="C5" s="35" t="s">
        <v>10</v>
      </c>
      <c r="D5" s="35" t="s">
        <v>33</v>
      </c>
      <c r="E5" s="62" t="s">
        <v>37</v>
      </c>
      <c r="F5" s="62" t="s">
        <v>43</v>
      </c>
      <c r="G5" s="62" t="s">
        <v>44</v>
      </c>
      <c r="H5" s="35" t="s">
        <v>10</v>
      </c>
      <c r="I5" s="35" t="s">
        <v>34</v>
      </c>
      <c r="J5" s="36" t="s">
        <v>35</v>
      </c>
      <c r="K5" s="36" t="s">
        <v>56</v>
      </c>
      <c r="L5" s="36" t="s">
        <v>36</v>
      </c>
      <c r="M5" s="31" t="s">
        <v>37</v>
      </c>
      <c r="N5" s="14"/>
    </row>
    <row r="6" spans="1:14" ht="14.25">
      <c r="A6" s="15" t="s">
        <v>41</v>
      </c>
      <c r="B6" s="32">
        <v>257460291.12233734</v>
      </c>
      <c r="C6" s="32">
        <f>B6*0.2</f>
        <v>51492058.22446747</v>
      </c>
      <c r="D6" s="32">
        <f>B6*0.8</f>
        <v>205968232.89786988</v>
      </c>
      <c r="E6" s="32"/>
      <c r="F6" s="32"/>
      <c r="G6" s="32"/>
      <c r="H6" s="37">
        <v>414721784.7207601</v>
      </c>
      <c r="I6" s="37">
        <v>63135457.76672976</v>
      </c>
      <c r="J6" s="38">
        <v>12868329.1073</v>
      </c>
      <c r="K6" s="39">
        <v>26560000</v>
      </c>
      <c r="L6" s="39">
        <v>1910000</v>
      </c>
      <c r="M6" s="39">
        <v>20111648.708197743</v>
      </c>
      <c r="N6" s="16">
        <f>SUM(C6:M6)</f>
        <v>796767511.4253249</v>
      </c>
    </row>
    <row r="7" spans="1:14" ht="15">
      <c r="A7" s="15" t="s">
        <v>38</v>
      </c>
      <c r="B7" s="32">
        <v>339985298.7462728</v>
      </c>
      <c r="C7" s="32">
        <f>B7*0.2</f>
        <v>67997059.74925457</v>
      </c>
      <c r="D7" s="32">
        <f>B7*0.8</f>
        <v>271988238.9970183</v>
      </c>
      <c r="E7" s="63"/>
      <c r="F7" s="64">
        <v>395898395.4761208</v>
      </c>
      <c r="G7" s="64">
        <v>45338554.55126873</v>
      </c>
      <c r="H7" s="37">
        <v>801156595.285934</v>
      </c>
      <c r="I7" s="37">
        <v>99098590.70499238</v>
      </c>
      <c r="J7" s="37">
        <v>16698889.045568025</v>
      </c>
      <c r="K7" s="40">
        <v>37095559.885266036</v>
      </c>
      <c r="L7" s="40">
        <v>2553383.80267525</v>
      </c>
      <c r="M7" s="40">
        <v>34323460.23214432</v>
      </c>
      <c r="N7" s="16">
        <f>SUM(C7:M7)</f>
        <v>1772148727.7302425</v>
      </c>
    </row>
    <row r="8" spans="1:14" ht="15">
      <c r="A8" s="15" t="s">
        <v>39</v>
      </c>
      <c r="B8" s="32">
        <v>535954470.7814461</v>
      </c>
      <c r="C8" s="32">
        <f>B8*0.2</f>
        <v>107190894.15628922</v>
      </c>
      <c r="D8" s="32">
        <f>B8*0.8</f>
        <v>428763576.6251569</v>
      </c>
      <c r="E8" s="63">
        <v>47653893.30131298</v>
      </c>
      <c r="F8" s="64">
        <v>448255847.5459336</v>
      </c>
      <c r="G8" s="64">
        <v>37602009.51964007</v>
      </c>
      <c r="H8" s="37">
        <v>1163709815.483014</v>
      </c>
      <c r="I8" s="37">
        <v>119870354.65958667</v>
      </c>
      <c r="J8" s="37">
        <v>18445962.309521236</v>
      </c>
      <c r="K8" s="40">
        <v>40739809.58938416</v>
      </c>
      <c r="L8" s="40">
        <v>2804226.981648138</v>
      </c>
      <c r="M8" s="40">
        <v>44403228.11414425</v>
      </c>
      <c r="N8" s="16">
        <f>SUM(C8:M8)</f>
        <v>2459439618.285631</v>
      </c>
    </row>
    <row r="9" spans="1:14" ht="15">
      <c r="A9" s="13" t="s">
        <v>40</v>
      </c>
      <c r="B9" s="59">
        <v>267977235.39072305</v>
      </c>
      <c r="C9" s="32">
        <f>B9*0.2</f>
        <v>53595447.07814461</v>
      </c>
      <c r="D9" s="32">
        <f>B9*0.8</f>
        <v>214381788.31257844</v>
      </c>
      <c r="E9" s="63">
        <v>43847852.72493255</v>
      </c>
      <c r="F9" s="64">
        <v>243489372.07557392</v>
      </c>
      <c r="G9" s="64">
        <v>20425142.77692425</v>
      </c>
      <c r="H9" s="60">
        <v>732890489.6143231</v>
      </c>
      <c r="I9" s="60">
        <v>67706312.53008816</v>
      </c>
      <c r="J9" s="60">
        <v>9934528.64387713</v>
      </c>
      <c r="K9" s="61">
        <v>21765912.374156255</v>
      </c>
      <c r="L9" s="61">
        <v>1498204.320908332</v>
      </c>
      <c r="M9" s="61">
        <v>25981527.012822095</v>
      </c>
      <c r="N9" s="16">
        <f>SUM(C9:M9)</f>
        <v>1435516577.464329</v>
      </c>
    </row>
    <row r="10" spans="1:14" ht="15">
      <c r="A10" s="43" t="s">
        <v>6</v>
      </c>
      <c r="B10" s="44">
        <f>SUM(B6:B9)</f>
        <v>1401377296.0407794</v>
      </c>
      <c r="C10" s="44">
        <f aca="true" t="shared" si="0" ref="C10:K10">SUM(C6:C9)</f>
        <v>280275459.2081559</v>
      </c>
      <c r="D10" s="44">
        <f t="shared" si="0"/>
        <v>1121101836.8326235</v>
      </c>
      <c r="E10" s="44">
        <f t="shared" si="0"/>
        <v>91501746.02624553</v>
      </c>
      <c r="F10" s="44">
        <f t="shared" si="0"/>
        <v>1087643615.0976284</v>
      </c>
      <c r="G10" s="44">
        <f t="shared" si="0"/>
        <v>103365706.84783305</v>
      </c>
      <c r="H10" s="44">
        <f t="shared" si="0"/>
        <v>3112478685.104031</v>
      </c>
      <c r="I10" s="44">
        <f t="shared" si="0"/>
        <v>349810715.661397</v>
      </c>
      <c r="J10" s="44">
        <f t="shared" si="0"/>
        <v>57947709.106266394</v>
      </c>
      <c r="K10" s="44">
        <f t="shared" si="0"/>
        <v>126161281.84880646</v>
      </c>
      <c r="L10" s="44">
        <f>SUM(L6:L9)</f>
        <v>8765815.10523172</v>
      </c>
      <c r="M10" s="44">
        <f>SUM(M6:M9)</f>
        <v>124819864.0673084</v>
      </c>
      <c r="N10" s="45">
        <f>SUM(N6:N8)</f>
        <v>5028355857.441198</v>
      </c>
    </row>
    <row r="11" spans="1:15" ht="14.2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6"/>
      <c r="O11" s="7"/>
    </row>
    <row r="12" spans="1:14" ht="14.25">
      <c r="A12" s="48" t="s">
        <v>45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1"/>
    </row>
    <row r="13" spans="1:14" ht="14.25">
      <c r="A13" s="48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  <row r="14" spans="1:14" ht="14.25">
      <c r="A14" s="41"/>
      <c r="B14" s="49"/>
      <c r="C14" s="49"/>
      <c r="D14" s="49"/>
      <c r="E14" s="49"/>
      <c r="F14" s="49"/>
      <c r="G14" s="49"/>
      <c r="H14" s="42"/>
      <c r="I14" s="42"/>
      <c r="J14" s="42"/>
      <c r="K14" s="42"/>
      <c r="L14" s="42"/>
      <c r="M14" s="42"/>
      <c r="N14" s="41"/>
    </row>
    <row r="15" spans="2:7" ht="14.25">
      <c r="B15" s="33"/>
      <c r="C15" s="33"/>
      <c r="D15" s="33"/>
      <c r="E15" s="33"/>
      <c r="F15" s="33"/>
      <c r="G15" s="33"/>
    </row>
    <row r="16" spans="2:13" ht="14.25">
      <c r="B16" s="66"/>
      <c r="J16" s="65"/>
      <c r="K16" s="65"/>
      <c r="L16" s="65"/>
      <c r="M16" s="65"/>
    </row>
    <row r="17" spans="10:13" ht="14.25">
      <c r="J17" s="65"/>
      <c r="K17" s="65"/>
      <c r="L17" s="65"/>
      <c r="M17" s="65"/>
    </row>
    <row r="18" spans="10:13" ht="14.25">
      <c r="J18" s="65"/>
      <c r="K18" s="65"/>
      <c r="L18" s="65"/>
      <c r="M18" s="65"/>
    </row>
    <row r="19" spans="10:13" ht="14.25">
      <c r="J19" s="65"/>
      <c r="K19" s="65"/>
      <c r="L19" s="65"/>
      <c r="M19" s="65"/>
    </row>
    <row r="20" spans="10:13" ht="14.25">
      <c r="J20" s="65"/>
      <c r="K20" s="65"/>
      <c r="L20" s="65"/>
      <c r="M20" s="65"/>
    </row>
    <row r="21" spans="10:13" ht="14.25">
      <c r="J21" s="65"/>
      <c r="K21" s="65"/>
      <c r="L21" s="65"/>
      <c r="M21" s="65"/>
    </row>
  </sheetData>
  <sheetProtection/>
  <mergeCells count="5">
    <mergeCell ref="A3:N3"/>
    <mergeCell ref="B4:D4"/>
    <mergeCell ref="H4:I4"/>
    <mergeCell ref="J4:L4"/>
    <mergeCell ref="E4:G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  <col min="3" max="3" width="19.875" style="0" customWidth="1"/>
    <col min="5" max="5" width="22.00390625" style="0" customWidth="1"/>
    <col min="6" max="6" width="27.75390625" style="0" customWidth="1"/>
    <col min="8" max="8" width="12.625" style="10" bestFit="1" customWidth="1"/>
  </cols>
  <sheetData>
    <row r="2" spans="1:7" ht="15.75">
      <c r="A2" s="1" t="s">
        <v>49</v>
      </c>
      <c r="B2" s="5"/>
      <c r="C2" s="1"/>
      <c r="D2" s="1"/>
      <c r="E2" s="1"/>
      <c r="F2" s="1"/>
      <c r="G2" s="1"/>
    </row>
    <row r="3" spans="1:7" ht="15.75">
      <c r="A3" s="1" t="s">
        <v>5</v>
      </c>
      <c r="B3" s="5"/>
      <c r="C3" s="1"/>
      <c r="D3" s="1"/>
      <c r="E3" s="1"/>
      <c r="F3" s="1"/>
      <c r="G3" s="1"/>
    </row>
    <row r="4" spans="1:7" ht="15.75">
      <c r="A4" s="1"/>
      <c r="B4" s="5"/>
      <c r="C4" s="1"/>
      <c r="D4" s="1"/>
      <c r="E4" s="1"/>
      <c r="F4" s="1"/>
      <c r="G4" s="1"/>
    </row>
    <row r="5" spans="1:3" ht="14.25" customHeight="1">
      <c r="A5" s="2" t="s">
        <v>0</v>
      </c>
      <c r="B5" s="6" t="s">
        <v>1</v>
      </c>
      <c r="C5" s="3" t="s">
        <v>2</v>
      </c>
    </row>
    <row r="6" spans="1:2" ht="14.25" hidden="1">
      <c r="A6">
        <v>2001</v>
      </c>
      <c r="B6" s="4">
        <v>1100734</v>
      </c>
    </row>
    <row r="7" spans="1:2" ht="14.25" hidden="1">
      <c r="A7">
        <f>A6+1</f>
        <v>2002</v>
      </c>
      <c r="B7" s="4">
        <v>1184169</v>
      </c>
    </row>
    <row r="8" spans="1:6" ht="14.25" hidden="1">
      <c r="A8">
        <f aca="true" t="shared" si="0" ref="A8:A41">A7+1</f>
        <v>2003</v>
      </c>
      <c r="B8" s="4">
        <v>1053146</v>
      </c>
      <c r="F8" t="s">
        <v>11</v>
      </c>
    </row>
    <row r="9" spans="1:2" ht="14.25" hidden="1">
      <c r="A9">
        <f t="shared" si="0"/>
        <v>2004</v>
      </c>
      <c r="B9" s="4">
        <v>1293447</v>
      </c>
    </row>
    <row r="10" spans="1:2" ht="14.25" hidden="1">
      <c r="A10">
        <f>A9+1</f>
        <v>2005</v>
      </c>
      <c r="B10" s="4">
        <v>1389267</v>
      </c>
    </row>
    <row r="11" spans="1:3" ht="14.25" hidden="1">
      <c r="A11">
        <f t="shared" si="0"/>
        <v>2006</v>
      </c>
      <c r="B11" s="4">
        <v>1399692</v>
      </c>
      <c r="C11" s="4"/>
    </row>
    <row r="12" spans="1:3" ht="14.25" hidden="1">
      <c r="A12">
        <f t="shared" si="0"/>
        <v>2007</v>
      </c>
      <c r="B12" s="4">
        <v>1518742</v>
      </c>
      <c r="C12" s="4"/>
    </row>
    <row r="13" spans="1:3" ht="14.25" hidden="1">
      <c r="A13">
        <f t="shared" si="0"/>
        <v>2008</v>
      </c>
      <c r="B13" s="4">
        <v>1593806</v>
      </c>
      <c r="C13" s="4"/>
    </row>
    <row r="14" spans="1:5" ht="15" hidden="1">
      <c r="A14">
        <f t="shared" si="0"/>
        <v>2009</v>
      </c>
      <c r="B14" s="4">
        <v>2066773</v>
      </c>
      <c r="C14" s="4"/>
      <c r="E14" s="23" t="s">
        <v>12</v>
      </c>
    </row>
    <row r="15" spans="1:6" ht="2.25" customHeight="1">
      <c r="A15">
        <f t="shared" si="0"/>
        <v>2010</v>
      </c>
      <c r="B15" s="4">
        <v>2098760</v>
      </c>
      <c r="C15" s="4"/>
      <c r="E15" s="23" t="s">
        <v>13</v>
      </c>
      <c r="F15" s="17" t="s">
        <v>30</v>
      </c>
    </row>
    <row r="16" spans="1:5" ht="15" hidden="1">
      <c r="A16">
        <f t="shared" si="0"/>
        <v>2011</v>
      </c>
      <c r="B16" s="4">
        <v>2007563</v>
      </c>
      <c r="C16" s="4"/>
      <c r="E16" s="23" t="s">
        <v>14</v>
      </c>
    </row>
    <row r="17" spans="1:5" ht="15" hidden="1">
      <c r="A17">
        <f t="shared" si="0"/>
        <v>2012</v>
      </c>
      <c r="B17" s="4">
        <v>1990718</v>
      </c>
      <c r="C17" s="4"/>
      <c r="E17" s="23" t="s">
        <v>15</v>
      </c>
    </row>
    <row r="18" spans="1:7" ht="15" hidden="1">
      <c r="A18">
        <f t="shared" si="0"/>
        <v>2013</v>
      </c>
      <c r="B18" s="4">
        <v>1718675</v>
      </c>
      <c r="C18" s="4"/>
      <c r="E18" s="23" t="s">
        <v>16</v>
      </c>
      <c r="G18" t="s">
        <v>11</v>
      </c>
    </row>
    <row r="19" spans="1:3" ht="14.25" hidden="1">
      <c r="A19">
        <f t="shared" si="0"/>
        <v>2014</v>
      </c>
      <c r="B19" s="4">
        <v>1766565</v>
      </c>
      <c r="C19" s="4"/>
    </row>
    <row r="20" spans="1:3" ht="14.25">
      <c r="A20">
        <f t="shared" si="0"/>
        <v>2015</v>
      </c>
      <c r="B20" s="4">
        <v>1817400</v>
      </c>
      <c r="C20" s="4"/>
    </row>
    <row r="21" spans="1:3" ht="14.25">
      <c r="A21">
        <f t="shared" si="0"/>
        <v>2016</v>
      </c>
      <c r="B21" s="4">
        <v>1950750</v>
      </c>
      <c r="C21" s="4"/>
    </row>
    <row r="22" spans="1:3" ht="14.25">
      <c r="A22">
        <f t="shared" si="0"/>
        <v>2017</v>
      </c>
      <c r="B22" s="4">
        <v>2028410</v>
      </c>
      <c r="C22" s="4"/>
    </row>
    <row r="23" spans="1:3" ht="14.25">
      <c r="A23">
        <f t="shared" si="0"/>
        <v>2018</v>
      </c>
      <c r="B23" s="4">
        <v>2149207</v>
      </c>
      <c r="C23" s="4"/>
    </row>
    <row r="24" spans="1:6" ht="15">
      <c r="A24">
        <f t="shared" si="0"/>
        <v>2019</v>
      </c>
      <c r="B24" s="4">
        <v>2167000</v>
      </c>
      <c r="C24" s="4"/>
      <c r="F24" s="23"/>
    </row>
    <row r="25" spans="1:6" ht="14.25">
      <c r="A25">
        <f t="shared" si="0"/>
        <v>2020</v>
      </c>
      <c r="B25" s="4">
        <v>2181654</v>
      </c>
      <c r="C25" s="4"/>
      <c r="F25" s="29"/>
    </row>
    <row r="26" spans="1:6" ht="14.25">
      <c r="A26">
        <f t="shared" si="0"/>
        <v>2021</v>
      </c>
      <c r="B26" s="4">
        <v>2679939.23</v>
      </c>
      <c r="C26" s="4">
        <f aca="true" t="shared" si="1" ref="C26:C58">B26*1.01</f>
        <v>2706738.6223</v>
      </c>
      <c r="F26" s="29"/>
    </row>
    <row r="27" spans="1:6" ht="14.25">
      <c r="A27">
        <f t="shared" si="0"/>
        <v>2022</v>
      </c>
      <c r="B27" s="4">
        <f>FORECAST(A$18:A$47,B$18:B26,A$18:A26)</f>
        <v>2550065.102222204</v>
      </c>
      <c r="C27" s="4">
        <f t="shared" si="1"/>
        <v>2575565.753244426</v>
      </c>
      <c r="F27" s="29"/>
    </row>
    <row r="28" spans="1:6" ht="14.25">
      <c r="A28">
        <f>A27+1</f>
        <v>2023</v>
      </c>
      <c r="B28" s="4">
        <f>FORECAST(A$18:A$47,B$18:B27,A$18:A27)</f>
        <v>2649864.7842222154</v>
      </c>
      <c r="C28" s="4">
        <f t="shared" si="1"/>
        <v>2676363.432064438</v>
      </c>
      <c r="F28" s="29"/>
    </row>
    <row r="29" spans="1:6" ht="14.25">
      <c r="A29">
        <f t="shared" si="0"/>
        <v>2024</v>
      </c>
      <c r="B29" s="4">
        <f>FORECAST(A$18:A$47,B$18:B28,A$18:A28)</f>
        <v>2749664.4662222266</v>
      </c>
      <c r="C29" s="4">
        <f t="shared" si="1"/>
        <v>2777161.110884449</v>
      </c>
      <c r="F29" s="29"/>
    </row>
    <row r="30" spans="1:6" ht="13.5" customHeight="1">
      <c r="A30">
        <f t="shared" si="0"/>
        <v>2025</v>
      </c>
      <c r="B30" s="4">
        <f>FORECAST(A$18:A$47,B$18:B29,A$18:A29)</f>
        <v>2849464.148222208</v>
      </c>
      <c r="C30" s="4">
        <f t="shared" si="1"/>
        <v>2877958.78970443</v>
      </c>
      <c r="F30" s="29"/>
    </row>
    <row r="31" spans="3:6" ht="1.5" customHeight="1" hidden="1">
      <c r="C31" s="4">
        <f>SUM(C26:C30)+B25+B24+B23</f>
        <v>20111648.708197743</v>
      </c>
      <c r="F31" s="29"/>
    </row>
    <row r="32" spans="1:6" ht="14.25">
      <c r="A32">
        <f>A30+1</f>
        <v>2026</v>
      </c>
      <c r="B32" s="4">
        <f>FORECAST(A$18:A$47,B$18:B30,A$18:A30)</f>
        <v>2949263.830222219</v>
      </c>
      <c r="C32" s="4">
        <f t="shared" si="1"/>
        <v>2978756.4685244416</v>
      </c>
      <c r="F32" s="29"/>
    </row>
    <row r="33" spans="1:6" ht="14.25">
      <c r="A33">
        <f t="shared" si="0"/>
        <v>2027</v>
      </c>
      <c r="B33" s="4">
        <f>FORECAST(A$18:A$47,B$18:B32,A$18:A32)</f>
        <v>3049063.5122222006</v>
      </c>
      <c r="C33" s="4">
        <f t="shared" si="1"/>
        <v>3079554.1473444225</v>
      </c>
      <c r="F33" s="29"/>
    </row>
    <row r="34" spans="1:7" ht="14.25">
      <c r="A34">
        <f t="shared" si="0"/>
        <v>2028</v>
      </c>
      <c r="B34" s="4">
        <f>FORECAST(A$18:A$47,B$18:B33,A$18:A33)</f>
        <v>3148863.194222212</v>
      </c>
      <c r="C34" s="4">
        <f t="shared" si="1"/>
        <v>3180351.826164434</v>
      </c>
      <c r="F34" s="29"/>
      <c r="G34" s="17"/>
    </row>
    <row r="35" spans="1:7" ht="14.25">
      <c r="A35">
        <f>A34+1</f>
        <v>2029</v>
      </c>
      <c r="B35" s="4">
        <f>FORECAST(A$18:A$47,B$18:B34,A$18:A34)</f>
        <v>3248662.876222223</v>
      </c>
      <c r="C35" s="4">
        <f t="shared" si="1"/>
        <v>3281149.5049844454</v>
      </c>
      <c r="F35" s="29"/>
      <c r="G35" s="17"/>
    </row>
    <row r="36" spans="1:3" ht="14.25">
      <c r="A36">
        <f t="shared" si="0"/>
        <v>2030</v>
      </c>
      <c r="B36" s="4">
        <f>FORECAST(A$18:A$47,B$18:B35,A$18:A35)</f>
        <v>3348462.5582222044</v>
      </c>
      <c r="C36" s="4">
        <f t="shared" si="1"/>
        <v>3381947.1838044263</v>
      </c>
    </row>
    <row r="37" spans="1:3" ht="14.25">
      <c r="A37">
        <f t="shared" si="0"/>
        <v>2031</v>
      </c>
      <c r="B37" s="4">
        <f>FORECAST(A$18:A$47,B$18:B36,A$18:A36)</f>
        <v>3448262.2402222157</v>
      </c>
      <c r="C37" s="4">
        <f t="shared" si="1"/>
        <v>3482744.862624438</v>
      </c>
    </row>
    <row r="38" spans="1:3" ht="14.25">
      <c r="A38">
        <f t="shared" si="0"/>
        <v>2032</v>
      </c>
      <c r="B38" s="4">
        <f>FORECAST(A$18:A$47,B$18:B37,A$18:A37)</f>
        <v>3548061.922222197</v>
      </c>
      <c r="C38" s="4">
        <f t="shared" si="1"/>
        <v>3583542.541444419</v>
      </c>
    </row>
    <row r="39" spans="1:3" ht="14.25">
      <c r="A39">
        <f t="shared" si="0"/>
        <v>2033</v>
      </c>
      <c r="B39" s="4">
        <f>FORECAST(A$18:A$47,B$18:B38,A$18:A38)</f>
        <v>3647861.6042222083</v>
      </c>
      <c r="C39" s="4">
        <f t="shared" si="1"/>
        <v>3684340.22026443</v>
      </c>
    </row>
    <row r="40" spans="1:3" ht="14.25">
      <c r="A40">
        <f t="shared" si="0"/>
        <v>2034</v>
      </c>
      <c r="B40" s="4">
        <f>FORECAST(A$18:A$47,B$18:B39,A$18:A39)</f>
        <v>3747661.2862222195</v>
      </c>
      <c r="C40" s="4">
        <f t="shared" si="1"/>
        <v>3785137.899084442</v>
      </c>
    </row>
    <row r="41" spans="1:3" ht="12.75" customHeight="1">
      <c r="A41">
        <f t="shared" si="0"/>
        <v>2035</v>
      </c>
      <c r="B41" s="4">
        <f>FORECAST(A$18:A$47,B$18:B40,A$18:A40)</f>
        <v>3847460.968222201</v>
      </c>
      <c r="C41" s="4">
        <f t="shared" si="1"/>
        <v>3885935.577904423</v>
      </c>
    </row>
    <row r="42" ht="14.25" hidden="1">
      <c r="C42" s="4">
        <f>SUM(C32:C41)</f>
        <v>34323460.23214432</v>
      </c>
    </row>
    <row r="43" spans="1:3" ht="14.25">
      <c r="A43">
        <v>2036</v>
      </c>
      <c r="B43" s="4">
        <f>FORECAST(A$18:A$47,B$18:B41,A$18:A41)</f>
        <v>3947260.650222212</v>
      </c>
      <c r="C43" s="4">
        <f t="shared" si="1"/>
        <v>3986733.2567244344</v>
      </c>
    </row>
    <row r="44" spans="1:3" ht="14.25">
      <c r="A44">
        <v>2037</v>
      </c>
      <c r="B44" s="4">
        <f>FORECAST(A$18:A$47,B$18:B43,A$18:A43)</f>
        <v>4047060.3322221935</v>
      </c>
      <c r="C44" s="4">
        <f t="shared" si="1"/>
        <v>4087530.9355444154</v>
      </c>
    </row>
    <row r="45" spans="1:3" ht="14.25">
      <c r="A45">
        <v>2038</v>
      </c>
      <c r="B45" s="4">
        <f>FORECAST(A$18:A$47,B$18:B44,A$18:A44)</f>
        <v>4146860.0142222047</v>
      </c>
      <c r="C45" s="4">
        <f t="shared" si="1"/>
        <v>4188328.6143644266</v>
      </c>
    </row>
    <row r="46" spans="1:3" ht="14.25">
      <c r="A46">
        <v>2039</v>
      </c>
      <c r="B46" s="4">
        <f>FORECAST(A$18:A$47,B$18:B45,A$18:A45)</f>
        <v>4246659.696222216</v>
      </c>
      <c r="C46" s="4">
        <f t="shared" si="1"/>
        <v>4289126.293184438</v>
      </c>
    </row>
    <row r="47" spans="1:3" ht="14.25">
      <c r="A47">
        <v>2040</v>
      </c>
      <c r="B47" s="4">
        <f>FORECAST(A$18:A$52,B$18:B46,A$18:A46)</f>
        <v>4346459.378222197</v>
      </c>
      <c r="C47" s="4">
        <f t="shared" si="1"/>
        <v>4389923.972004419</v>
      </c>
    </row>
    <row r="48" spans="1:3" ht="14.25">
      <c r="A48">
        <f aca="true" t="shared" si="2" ref="A48:A58">A47+1</f>
        <v>2041</v>
      </c>
      <c r="B48" s="4">
        <f>FORECAST(A$18:A$52,B$18:B47,A$18:A47)</f>
        <v>4446259.0602222085</v>
      </c>
      <c r="C48" s="4">
        <f t="shared" si="1"/>
        <v>4490721.65082443</v>
      </c>
    </row>
    <row r="49" spans="1:3" ht="14.25">
      <c r="A49">
        <f t="shared" si="2"/>
        <v>2042</v>
      </c>
      <c r="B49" s="4">
        <f>FORECAST(A$18:A$52,B$18:B48,A$18:A48)</f>
        <v>4546058.74222219</v>
      </c>
      <c r="C49" s="4">
        <f t="shared" si="1"/>
        <v>4591519.329644412</v>
      </c>
    </row>
    <row r="50" spans="1:3" ht="14.25">
      <c r="A50">
        <f t="shared" si="2"/>
        <v>2043</v>
      </c>
      <c r="B50" s="4">
        <f>FORECAST(A$18:A$52,B$18:B49,A$18:A49)</f>
        <v>4645858.424222201</v>
      </c>
      <c r="C50" s="4">
        <f t="shared" si="1"/>
        <v>4692317.008464423</v>
      </c>
    </row>
    <row r="51" spans="1:3" ht="14.25">
      <c r="A51">
        <f t="shared" si="2"/>
        <v>2044</v>
      </c>
      <c r="B51" s="4">
        <f>FORECAST(A$18:A$52,B$18:B50,A$18:A50)</f>
        <v>4745658.106222212</v>
      </c>
      <c r="C51" s="4">
        <f t="shared" si="1"/>
        <v>4793114.687284434</v>
      </c>
    </row>
    <row r="52" spans="1:3" ht="12.75" customHeight="1">
      <c r="A52">
        <f t="shared" si="2"/>
        <v>2045</v>
      </c>
      <c r="B52" s="4">
        <f>FORECAST(A$18:A$52,B$18:B51,A$18:A51)</f>
        <v>4845457.788222194</v>
      </c>
      <c r="C52" s="4">
        <f t="shared" si="1"/>
        <v>4893912.366104416</v>
      </c>
    </row>
    <row r="53" ht="14.25" hidden="1">
      <c r="C53" s="4">
        <f>SUM(C43:C52)</f>
        <v>44403228.11414425</v>
      </c>
    </row>
    <row r="54" spans="1:3" ht="14.25">
      <c r="A54">
        <f>A52+1</f>
        <v>2046</v>
      </c>
      <c r="B54" s="4">
        <f>FORECAST(A$18:A$58,B$18:B52,A$18:A52)</f>
        <v>4945257.470222205</v>
      </c>
      <c r="C54" s="4">
        <f t="shared" si="1"/>
        <v>4994710.044924427</v>
      </c>
    </row>
    <row r="55" spans="1:3" ht="14.25">
      <c r="A55">
        <f t="shared" si="2"/>
        <v>2047</v>
      </c>
      <c r="B55" s="4">
        <f>FORECAST(A$18:A$58,B$18:B54,A$18:A54)</f>
        <v>5045057.152222186</v>
      </c>
      <c r="C55" s="4">
        <f t="shared" si="1"/>
        <v>5095507.723744408</v>
      </c>
    </row>
    <row r="56" spans="1:3" ht="14.25">
      <c r="A56">
        <f t="shared" si="2"/>
        <v>2048</v>
      </c>
      <c r="B56" s="4">
        <f>FORECAST(A$18:A$58,B$18:B55,A$18:A55)</f>
        <v>5144856.8342221975</v>
      </c>
      <c r="C56" s="4">
        <f t="shared" si="1"/>
        <v>5196305.402564419</v>
      </c>
    </row>
    <row r="57" spans="1:3" ht="14.25">
      <c r="A57">
        <f t="shared" si="2"/>
        <v>2049</v>
      </c>
      <c r="B57" s="4">
        <f>FORECAST(A$18:A$58,B$18:B56,A$18:A56)</f>
        <v>5244656.516222209</v>
      </c>
      <c r="C57" s="4">
        <f t="shared" si="1"/>
        <v>5297103.081384431</v>
      </c>
    </row>
    <row r="58" spans="1:3" ht="14.25">
      <c r="A58">
        <f t="shared" si="2"/>
        <v>2050</v>
      </c>
      <c r="B58" s="4">
        <f>FORECAST(A$18:A$58,B$18:B57,A$18:A57)</f>
        <v>5344456.19822219</v>
      </c>
      <c r="C58" s="4">
        <f t="shared" si="1"/>
        <v>5397900.760204412</v>
      </c>
    </row>
    <row r="59" ht="14.25">
      <c r="C59" s="7">
        <f>SUM(C54:C58)</f>
        <v>25981527.012822095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  <col min="3" max="3" width="11.125" style="0" bestFit="1" customWidth="1"/>
  </cols>
  <sheetData>
    <row r="2" spans="1:6" ht="15.75">
      <c r="A2" s="1" t="s">
        <v>55</v>
      </c>
      <c r="B2" s="5"/>
      <c r="C2" s="1"/>
      <c r="D2" s="1"/>
      <c r="E2" s="1"/>
      <c r="F2" s="1"/>
    </row>
    <row r="3" spans="1:6" ht="15.75">
      <c r="A3" s="1" t="s">
        <v>5</v>
      </c>
      <c r="B3" s="5"/>
      <c r="C3" s="1"/>
      <c r="D3" s="1"/>
      <c r="E3" s="1"/>
      <c r="F3" s="1"/>
    </row>
    <row r="4" spans="1:6" ht="15.75">
      <c r="A4" s="1"/>
      <c r="B4" s="5"/>
      <c r="C4" s="1"/>
      <c r="D4" s="1"/>
      <c r="E4" s="1"/>
      <c r="F4" s="1"/>
    </row>
    <row r="5" spans="1:2" ht="15">
      <c r="A5" s="2" t="s">
        <v>0</v>
      </c>
      <c r="B5" s="6" t="s">
        <v>1</v>
      </c>
    </row>
    <row r="6" spans="1:2" ht="14.25" hidden="1">
      <c r="A6">
        <v>2005</v>
      </c>
      <c r="B6" s="4">
        <v>2800000</v>
      </c>
    </row>
    <row r="7" spans="1:2" ht="14.25" hidden="1">
      <c r="A7">
        <f aca="true" t="shared" si="0" ref="A7:A37">A6+1</f>
        <v>2006</v>
      </c>
      <c r="B7" s="4">
        <v>693000</v>
      </c>
    </row>
    <row r="8" ht="14.25" hidden="1">
      <c r="A8">
        <f t="shared" si="0"/>
        <v>2007</v>
      </c>
    </row>
    <row r="9" ht="14.25" hidden="1">
      <c r="A9">
        <f t="shared" si="0"/>
        <v>2008</v>
      </c>
    </row>
    <row r="10" ht="14.25" hidden="1">
      <c r="A10">
        <f t="shared" si="0"/>
        <v>2009</v>
      </c>
    </row>
    <row r="11" ht="14.25" hidden="1">
      <c r="A11">
        <f t="shared" si="0"/>
        <v>2010</v>
      </c>
    </row>
    <row r="12" ht="14.25" hidden="1">
      <c r="A12">
        <f t="shared" si="0"/>
        <v>2011</v>
      </c>
    </row>
    <row r="13" ht="14.25" hidden="1">
      <c r="A13">
        <f t="shared" si="0"/>
        <v>2012</v>
      </c>
    </row>
    <row r="14" spans="1:2" ht="14.25">
      <c r="A14">
        <f t="shared" si="0"/>
        <v>2013</v>
      </c>
      <c r="B14" s="4">
        <v>2698668</v>
      </c>
    </row>
    <row r="15" spans="1:3" ht="14.25">
      <c r="A15">
        <f t="shared" si="0"/>
        <v>2014</v>
      </c>
      <c r="B15" s="4">
        <v>2693673</v>
      </c>
      <c r="C15" s="7"/>
    </row>
    <row r="16" spans="1:2" ht="14.25">
      <c r="A16">
        <f t="shared" si="0"/>
        <v>2015</v>
      </c>
      <c r="B16" s="4">
        <f>B15*1.01</f>
        <v>2720609.73</v>
      </c>
    </row>
    <row r="17" spans="1:2" ht="14.25">
      <c r="A17">
        <f t="shared" si="0"/>
        <v>2016</v>
      </c>
      <c r="B17" s="4">
        <f aca="true" t="shared" si="1" ref="B17:B48">B16*1.01</f>
        <v>2747815.8273</v>
      </c>
    </row>
    <row r="18" spans="1:2" ht="14.25">
      <c r="A18">
        <f t="shared" si="0"/>
        <v>2017</v>
      </c>
      <c r="B18" s="4">
        <f t="shared" si="1"/>
        <v>2775293.985573</v>
      </c>
    </row>
    <row r="19" spans="1:2" ht="14.25">
      <c r="A19">
        <f t="shared" si="0"/>
        <v>2018</v>
      </c>
      <c r="B19" s="4">
        <v>2800000</v>
      </c>
    </row>
    <row r="20" spans="1:2" ht="14.25">
      <c r="A20">
        <f t="shared" si="0"/>
        <v>2019</v>
      </c>
      <c r="B20" s="4">
        <v>2800000</v>
      </c>
    </row>
    <row r="21" spans="1:2" ht="14.25">
      <c r="A21">
        <f t="shared" si="0"/>
        <v>2020</v>
      </c>
      <c r="B21" s="4">
        <v>2800000</v>
      </c>
    </row>
    <row r="22" spans="1:2" ht="14.25">
      <c r="A22">
        <f t="shared" si="0"/>
        <v>2021</v>
      </c>
      <c r="B22" s="4">
        <v>3632000</v>
      </c>
    </row>
    <row r="23" spans="1:2" ht="14.25">
      <c r="A23">
        <f t="shared" si="0"/>
        <v>2022</v>
      </c>
      <c r="B23" s="4">
        <v>3632000</v>
      </c>
    </row>
    <row r="24" spans="1:2" ht="14.25">
      <c r="A24">
        <f>A23+1</f>
        <v>2023</v>
      </c>
      <c r="B24" s="4">
        <v>3632000</v>
      </c>
    </row>
    <row r="25" spans="1:2" ht="14.25">
      <c r="A25">
        <f t="shared" si="0"/>
        <v>2024</v>
      </c>
      <c r="B25" s="4">
        <v>3632000</v>
      </c>
    </row>
    <row r="26" spans="1:2" ht="14.25">
      <c r="A26">
        <f t="shared" si="0"/>
        <v>2025</v>
      </c>
      <c r="B26" s="4">
        <v>3632000</v>
      </c>
    </row>
    <row r="27" ht="14.25" hidden="1">
      <c r="B27" s="4">
        <f>SUM(B19:B26)</f>
        <v>26560000</v>
      </c>
    </row>
    <row r="28" spans="1:2" ht="14.25">
      <c r="A28">
        <f>A26+1</f>
        <v>2026</v>
      </c>
      <c r="B28" s="4">
        <v>3632000</v>
      </c>
    </row>
    <row r="29" spans="1:2" ht="14.25">
      <c r="A29">
        <f t="shared" si="0"/>
        <v>2027</v>
      </c>
      <c r="B29" s="4">
        <v>3632000</v>
      </c>
    </row>
    <row r="30" spans="1:2" ht="14.25">
      <c r="A30">
        <f t="shared" si="0"/>
        <v>2028</v>
      </c>
      <c r="B30" s="4">
        <v>3632000</v>
      </c>
    </row>
    <row r="31" spans="1:2" ht="14.25">
      <c r="A31">
        <f>A30+1</f>
        <v>2029</v>
      </c>
      <c r="B31" s="4">
        <v>3632000</v>
      </c>
    </row>
    <row r="32" spans="1:2" ht="14.25">
      <c r="A32">
        <f t="shared" si="0"/>
        <v>2030</v>
      </c>
      <c r="B32" s="4">
        <f t="shared" si="1"/>
        <v>3668320</v>
      </c>
    </row>
    <row r="33" spans="1:2" ht="14.25">
      <c r="A33">
        <f>A32+1</f>
        <v>2031</v>
      </c>
      <c r="B33" s="4">
        <f>B32*1.01</f>
        <v>3705003.2</v>
      </c>
    </row>
    <row r="34" spans="1:2" ht="14.25">
      <c r="A34">
        <f t="shared" si="0"/>
        <v>2032</v>
      </c>
      <c r="B34" s="4">
        <f t="shared" si="1"/>
        <v>3742053.2320000003</v>
      </c>
    </row>
    <row r="35" spans="1:2" ht="14.25">
      <c r="A35">
        <f t="shared" si="0"/>
        <v>2033</v>
      </c>
      <c r="B35" s="4">
        <f t="shared" si="1"/>
        <v>3779473.7643200005</v>
      </c>
    </row>
    <row r="36" spans="1:2" ht="14.25">
      <c r="A36">
        <f t="shared" si="0"/>
        <v>2034</v>
      </c>
      <c r="B36" s="4">
        <f t="shared" si="1"/>
        <v>3817268.5019632005</v>
      </c>
    </row>
    <row r="37" spans="1:2" ht="12.75" customHeight="1">
      <c r="A37">
        <f t="shared" si="0"/>
        <v>2035</v>
      </c>
      <c r="B37" s="4">
        <f t="shared" si="1"/>
        <v>3855441.1869828324</v>
      </c>
    </row>
    <row r="38" ht="14.25" hidden="1">
      <c r="B38" s="4">
        <f>SUM(B28:B37)</f>
        <v>37095559.885266036</v>
      </c>
    </row>
    <row r="39" spans="1:2" ht="14.25">
      <c r="A39">
        <v>2036</v>
      </c>
      <c r="B39" s="4">
        <f>B37*1.01</f>
        <v>3893995.598852661</v>
      </c>
    </row>
    <row r="40" spans="1:2" ht="14.25">
      <c r="A40">
        <v>2037</v>
      </c>
      <c r="B40" s="4">
        <f t="shared" si="1"/>
        <v>3932935.554841188</v>
      </c>
    </row>
    <row r="41" spans="1:2" ht="14.25">
      <c r="A41">
        <v>2038</v>
      </c>
      <c r="B41" s="4">
        <f t="shared" si="1"/>
        <v>3972264.9103896</v>
      </c>
    </row>
    <row r="42" spans="1:2" ht="14.25">
      <c r="A42">
        <v>2039</v>
      </c>
      <c r="B42" s="4">
        <f t="shared" si="1"/>
        <v>4011987.559493496</v>
      </c>
    </row>
    <row r="43" spans="1:2" ht="14.25">
      <c r="A43">
        <v>2040</v>
      </c>
      <c r="B43" s="4">
        <f t="shared" si="1"/>
        <v>4052107.435088431</v>
      </c>
    </row>
    <row r="44" spans="1:2" ht="14.25">
      <c r="A44">
        <f>A43+1</f>
        <v>2041</v>
      </c>
      <c r="B44" s="4">
        <f t="shared" si="1"/>
        <v>4092628.509439315</v>
      </c>
    </row>
    <row r="45" spans="1:2" ht="14.25">
      <c r="A45">
        <f>A44+1</f>
        <v>2042</v>
      </c>
      <c r="B45" s="4">
        <f t="shared" si="1"/>
        <v>4133554.7945337086</v>
      </c>
    </row>
    <row r="46" spans="1:2" ht="14.25">
      <c r="A46">
        <f>A45+1</f>
        <v>2043</v>
      </c>
      <c r="B46" s="4">
        <f t="shared" si="1"/>
        <v>4174890.3424790455</v>
      </c>
    </row>
    <row r="47" spans="1:2" ht="14.25">
      <c r="A47">
        <f>A46+1</f>
        <v>2044</v>
      </c>
      <c r="B47" s="4">
        <f t="shared" si="1"/>
        <v>4216639.245903836</v>
      </c>
    </row>
    <row r="48" spans="1:2" ht="13.5" customHeight="1">
      <c r="A48">
        <f>A47+1</f>
        <v>2045</v>
      </c>
      <c r="B48" s="4">
        <f t="shared" si="1"/>
        <v>4258805.638362874</v>
      </c>
    </row>
    <row r="49" ht="14.25" hidden="1">
      <c r="B49" s="4">
        <f>SUM(B39:B48)</f>
        <v>40739809.58938416</v>
      </c>
    </row>
    <row r="50" spans="1:2" ht="14.25">
      <c r="A50">
        <v>2046</v>
      </c>
      <c r="B50" s="4">
        <f>B48*1.01</f>
        <v>4301393.694746503</v>
      </c>
    </row>
    <row r="51" spans="1:2" ht="14.25">
      <c r="A51">
        <v>2047</v>
      </c>
      <c r="B51" s="4">
        <f>B50*1.01</f>
        <v>4344407.631693968</v>
      </c>
    </row>
    <row r="52" spans="1:2" ht="14.25">
      <c r="A52">
        <v>2048</v>
      </c>
      <c r="B52" s="4">
        <f>B50*1.01</f>
        <v>4344407.631693968</v>
      </c>
    </row>
    <row r="53" spans="1:2" ht="14.25">
      <c r="A53">
        <v>2049</v>
      </c>
      <c r="B53" s="4">
        <f>B51*1.01</f>
        <v>4387851.708010907</v>
      </c>
    </row>
    <row r="54" spans="1:2" ht="14.25">
      <c r="A54">
        <v>2050</v>
      </c>
      <c r="B54" s="4">
        <f>B52*1.01</f>
        <v>4387851.708010907</v>
      </c>
    </row>
    <row r="55" ht="14.25">
      <c r="B55" s="4">
        <f>SUM(B50:B54)</f>
        <v>21765912.374156255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B37" sqref="B37"/>
    </sheetView>
  </sheetViews>
  <sheetFormatPr defaultColWidth="9.00390625" defaultRowHeight="14.25"/>
  <cols>
    <col min="2" max="2" width="22.50390625" style="4" customWidth="1"/>
    <col min="3" max="3" width="11.125" style="0" bestFit="1" customWidth="1"/>
  </cols>
  <sheetData>
    <row r="2" spans="1:6" ht="15.75">
      <c r="A2" s="1" t="s">
        <v>48</v>
      </c>
      <c r="B2" s="5"/>
      <c r="C2" s="1"/>
      <c r="D2" s="1"/>
      <c r="E2" s="1"/>
      <c r="F2" s="1"/>
    </row>
    <row r="3" spans="1:6" ht="15.75">
      <c r="A3" s="1" t="s">
        <v>5</v>
      </c>
      <c r="B3" s="5"/>
      <c r="C3" s="1"/>
      <c r="D3" s="1"/>
      <c r="E3" s="1"/>
      <c r="F3" s="1"/>
    </row>
    <row r="4" spans="1:6" ht="15.75">
      <c r="A4" s="1"/>
      <c r="B4" s="5"/>
      <c r="C4" s="1"/>
      <c r="D4" s="1"/>
      <c r="E4" s="1"/>
      <c r="F4" s="1"/>
    </row>
    <row r="5" spans="1:2" ht="15">
      <c r="A5" s="2" t="s">
        <v>0</v>
      </c>
      <c r="B5" s="6" t="s">
        <v>1</v>
      </c>
    </row>
    <row r="6" spans="1:2" ht="14.25" hidden="1">
      <c r="A6">
        <v>2005</v>
      </c>
      <c r="B6" s="4">
        <v>2800000</v>
      </c>
    </row>
    <row r="7" spans="1:2" ht="14.25" hidden="1">
      <c r="A7">
        <f aca="true" t="shared" si="0" ref="A7:A37">A6+1</f>
        <v>2006</v>
      </c>
      <c r="B7" s="4">
        <v>693000</v>
      </c>
    </row>
    <row r="8" ht="14.25" hidden="1">
      <c r="A8">
        <f t="shared" si="0"/>
        <v>2007</v>
      </c>
    </row>
    <row r="9" ht="14.25" hidden="1">
      <c r="A9">
        <f t="shared" si="0"/>
        <v>2008</v>
      </c>
    </row>
    <row r="10" ht="14.25" hidden="1">
      <c r="A10">
        <f t="shared" si="0"/>
        <v>2009</v>
      </c>
    </row>
    <row r="11" ht="14.25" hidden="1">
      <c r="A11">
        <f t="shared" si="0"/>
        <v>2010</v>
      </c>
    </row>
    <row r="12" ht="14.25" hidden="1">
      <c r="A12">
        <f t="shared" si="0"/>
        <v>2011</v>
      </c>
    </row>
    <row r="13" ht="14.25" hidden="1">
      <c r="A13">
        <f t="shared" si="0"/>
        <v>2012</v>
      </c>
    </row>
    <row r="14" spans="1:2" ht="14.25">
      <c r="A14">
        <f t="shared" si="0"/>
        <v>2013</v>
      </c>
      <c r="B14" s="4">
        <v>217024</v>
      </c>
    </row>
    <row r="15" spans="1:3" ht="14.25">
      <c r="A15">
        <f t="shared" si="0"/>
        <v>2014</v>
      </c>
      <c r="B15" s="4">
        <v>217024</v>
      </c>
      <c r="C15" s="7"/>
    </row>
    <row r="16" spans="1:2" ht="14.25">
      <c r="A16">
        <f t="shared" si="0"/>
        <v>2015</v>
      </c>
      <c r="B16" s="4">
        <f>B15*1.01</f>
        <v>219194.24</v>
      </c>
    </row>
    <row r="17" spans="1:2" ht="14.25">
      <c r="A17">
        <f t="shared" si="0"/>
        <v>2016</v>
      </c>
      <c r="B17" s="4">
        <v>220000</v>
      </c>
    </row>
    <row r="18" spans="1:2" ht="14.25">
      <c r="A18">
        <f t="shared" si="0"/>
        <v>2017</v>
      </c>
      <c r="B18" s="4">
        <v>220000</v>
      </c>
    </row>
    <row r="19" spans="1:2" ht="14.25">
      <c r="A19">
        <f t="shared" si="0"/>
        <v>2018</v>
      </c>
      <c r="B19" s="4">
        <v>220000</v>
      </c>
    </row>
    <row r="20" spans="1:2" ht="14.25">
      <c r="A20">
        <f t="shared" si="0"/>
        <v>2019</v>
      </c>
      <c r="B20" s="4">
        <v>220000</v>
      </c>
    </row>
    <row r="21" spans="1:2" ht="14.25">
      <c r="A21">
        <f t="shared" si="0"/>
        <v>2020</v>
      </c>
      <c r="B21" s="4">
        <v>220000</v>
      </c>
    </row>
    <row r="22" spans="1:2" ht="14.25">
      <c r="A22">
        <f t="shared" si="0"/>
        <v>2021</v>
      </c>
      <c r="B22" s="4">
        <v>250000</v>
      </c>
    </row>
    <row r="23" spans="1:2" ht="14.25">
      <c r="A23">
        <f t="shared" si="0"/>
        <v>2022</v>
      </c>
      <c r="B23" s="4">
        <v>250000</v>
      </c>
    </row>
    <row r="24" spans="1:2" ht="14.25">
      <c r="A24">
        <f>A23+1</f>
        <v>2023</v>
      </c>
      <c r="B24" s="4">
        <v>250000</v>
      </c>
    </row>
    <row r="25" spans="1:2" ht="14.25">
      <c r="A25">
        <f t="shared" si="0"/>
        <v>2024</v>
      </c>
      <c r="B25" s="4">
        <v>250000</v>
      </c>
    </row>
    <row r="26" spans="1:2" ht="12.75" customHeight="1">
      <c r="A26">
        <f t="shared" si="0"/>
        <v>2025</v>
      </c>
      <c r="B26" s="4">
        <v>250000</v>
      </c>
    </row>
    <row r="27" ht="14.25" hidden="1">
      <c r="B27" s="4">
        <f>SUM(B19:B26)</f>
        <v>1910000</v>
      </c>
    </row>
    <row r="28" spans="1:2" ht="14.25">
      <c r="A28">
        <f>A26+1</f>
        <v>2026</v>
      </c>
      <c r="B28" s="4">
        <v>250000</v>
      </c>
    </row>
    <row r="29" spans="1:2" ht="14.25">
      <c r="A29">
        <f t="shared" si="0"/>
        <v>2027</v>
      </c>
      <c r="B29" s="4">
        <v>250000</v>
      </c>
    </row>
    <row r="30" spans="1:2" ht="14.25">
      <c r="A30">
        <f t="shared" si="0"/>
        <v>2028</v>
      </c>
      <c r="B30" s="4">
        <v>250000</v>
      </c>
    </row>
    <row r="31" spans="1:2" ht="14.25">
      <c r="A31">
        <f>A30+1</f>
        <v>2029</v>
      </c>
      <c r="B31" s="4">
        <v>250000</v>
      </c>
    </row>
    <row r="32" spans="1:2" ht="14.25">
      <c r="A32">
        <f t="shared" si="0"/>
        <v>2030</v>
      </c>
      <c r="B32" s="4">
        <f aca="true" t="shared" si="1" ref="B32:B37">B31*1.01</f>
        <v>252500</v>
      </c>
    </row>
    <row r="33" spans="1:2" ht="14.25">
      <c r="A33">
        <f>A32+1</f>
        <v>2031</v>
      </c>
      <c r="B33" s="4">
        <f t="shared" si="1"/>
        <v>255025</v>
      </c>
    </row>
    <row r="34" spans="1:2" ht="14.25">
      <c r="A34">
        <f t="shared" si="0"/>
        <v>2032</v>
      </c>
      <c r="B34" s="4">
        <f t="shared" si="1"/>
        <v>257575.25</v>
      </c>
    </row>
    <row r="35" spans="1:2" ht="14.25">
      <c r="A35">
        <f t="shared" si="0"/>
        <v>2033</v>
      </c>
      <c r="B35" s="4">
        <f t="shared" si="1"/>
        <v>260151.0025</v>
      </c>
    </row>
    <row r="36" spans="1:2" ht="14.25">
      <c r="A36">
        <f t="shared" si="0"/>
        <v>2034</v>
      </c>
      <c r="B36" s="4">
        <f t="shared" si="1"/>
        <v>262752.512525</v>
      </c>
    </row>
    <row r="37" spans="1:2" ht="13.5" customHeight="1">
      <c r="A37">
        <f t="shared" si="0"/>
        <v>2035</v>
      </c>
      <c r="B37" s="4">
        <f t="shared" si="1"/>
        <v>265380.03765025</v>
      </c>
    </row>
    <row r="38" ht="14.25" hidden="1">
      <c r="B38" s="4">
        <f>SUM(B28:B37)</f>
        <v>2553383.80267525</v>
      </c>
    </row>
    <row r="39" spans="1:2" ht="14.25">
      <c r="A39">
        <v>2036</v>
      </c>
      <c r="B39" s="4">
        <f>B37*1.01</f>
        <v>268033.8380267525</v>
      </c>
    </row>
    <row r="40" spans="1:2" ht="14.25">
      <c r="A40">
        <v>2037</v>
      </c>
      <c r="B40" s="4">
        <f aca="true" t="shared" si="2" ref="B40:B48">B39*1.01</f>
        <v>270714.1764070201</v>
      </c>
    </row>
    <row r="41" spans="1:2" ht="14.25">
      <c r="A41">
        <v>2038</v>
      </c>
      <c r="B41" s="4">
        <f t="shared" si="2"/>
        <v>273421.3181710903</v>
      </c>
    </row>
    <row r="42" spans="1:2" ht="14.25">
      <c r="A42">
        <v>2039</v>
      </c>
      <c r="B42" s="4">
        <f t="shared" si="2"/>
        <v>276155.5313528012</v>
      </c>
    </row>
    <row r="43" spans="1:2" ht="14.25">
      <c r="A43">
        <v>2040</v>
      </c>
      <c r="B43" s="4">
        <f t="shared" si="2"/>
        <v>278917.0866663292</v>
      </c>
    </row>
    <row r="44" spans="1:2" ht="14.25">
      <c r="A44">
        <f>A43+1</f>
        <v>2041</v>
      </c>
      <c r="B44" s="4">
        <f t="shared" si="2"/>
        <v>281706.25753299246</v>
      </c>
    </row>
    <row r="45" spans="1:2" ht="14.25">
      <c r="A45">
        <f>A44+1</f>
        <v>2042</v>
      </c>
      <c r="B45" s="4">
        <f t="shared" si="2"/>
        <v>284523.32010832237</v>
      </c>
    </row>
    <row r="46" spans="1:2" ht="14.25">
      <c r="A46">
        <f>A45+1</f>
        <v>2043</v>
      </c>
      <c r="B46" s="4">
        <f t="shared" si="2"/>
        <v>287368.5533094056</v>
      </c>
    </row>
    <row r="47" spans="1:2" ht="14.25">
      <c r="A47">
        <v>2044</v>
      </c>
      <c r="B47" s="4">
        <f t="shared" si="2"/>
        <v>290242.2388424996</v>
      </c>
    </row>
    <row r="48" spans="1:2" ht="13.5" customHeight="1">
      <c r="A48">
        <v>2045</v>
      </c>
      <c r="B48" s="4">
        <f t="shared" si="2"/>
        <v>293144.6612309246</v>
      </c>
    </row>
    <row r="49" ht="14.25" hidden="1">
      <c r="B49" s="4">
        <f>SUM(B39:B48)</f>
        <v>2804226.981648138</v>
      </c>
    </row>
    <row r="50" spans="1:2" ht="14.25">
      <c r="A50">
        <v>2046</v>
      </c>
      <c r="B50" s="4">
        <f>B48*1.01</f>
        <v>296076.10784323385</v>
      </c>
    </row>
    <row r="51" spans="1:2" ht="14.25">
      <c r="A51">
        <v>2047</v>
      </c>
      <c r="B51" s="4">
        <f>B50*1.01</f>
        <v>299036.8689216662</v>
      </c>
    </row>
    <row r="52" spans="1:2" ht="14.25">
      <c r="A52">
        <v>2048</v>
      </c>
      <c r="B52" s="4">
        <f>B50*1.01</f>
        <v>299036.8689216662</v>
      </c>
    </row>
    <row r="53" spans="1:2" ht="14.25">
      <c r="A53">
        <v>2049</v>
      </c>
      <c r="B53" s="4">
        <f>B51*1.01</f>
        <v>302027.23761088285</v>
      </c>
    </row>
    <row r="54" spans="1:2" ht="14.25">
      <c r="A54">
        <v>2050</v>
      </c>
      <c r="B54" s="4">
        <f>B52*1.01</f>
        <v>302027.23761088285</v>
      </c>
    </row>
    <row r="55" ht="14.25">
      <c r="B55" s="4">
        <f>SUM(B50:B54)</f>
        <v>1498204.320908332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</cols>
  <sheetData>
    <row r="2" spans="1:6" ht="15.75">
      <c r="A2" s="1" t="s">
        <v>50</v>
      </c>
      <c r="B2" s="5"/>
      <c r="C2" s="1"/>
      <c r="D2" s="1"/>
      <c r="E2" s="1"/>
      <c r="F2" s="1"/>
    </row>
    <row r="3" spans="1:6" ht="15.75">
      <c r="A3" s="1" t="s">
        <v>5</v>
      </c>
      <c r="B3" s="5"/>
      <c r="C3" s="1"/>
      <c r="D3" s="1"/>
      <c r="E3" s="1"/>
      <c r="F3" s="1"/>
    </row>
    <row r="4" spans="1:6" ht="15.75">
      <c r="A4" s="1"/>
      <c r="B4" s="5"/>
      <c r="C4" s="1"/>
      <c r="D4" s="1"/>
      <c r="E4" s="1"/>
      <c r="F4" s="1"/>
    </row>
    <row r="5" spans="1:2" ht="15">
      <c r="A5" s="2" t="s">
        <v>0</v>
      </c>
      <c r="B5" s="6" t="s">
        <v>1</v>
      </c>
    </row>
    <row r="6" spans="1:2" ht="14.25" hidden="1">
      <c r="A6">
        <v>2005</v>
      </c>
      <c r="B6" s="4">
        <v>2800000</v>
      </c>
    </row>
    <row r="7" spans="1:2" ht="14.25" hidden="1">
      <c r="A7">
        <f aca="true" t="shared" si="0" ref="A7:A37">A6+1</f>
        <v>2006</v>
      </c>
      <c r="B7" s="4">
        <v>693000</v>
      </c>
    </row>
    <row r="8" ht="14.25" hidden="1">
      <c r="A8">
        <f t="shared" si="0"/>
        <v>2007</v>
      </c>
    </row>
    <row r="9" ht="14.25" hidden="1">
      <c r="A9">
        <f t="shared" si="0"/>
        <v>2008</v>
      </c>
    </row>
    <row r="10" ht="14.25" hidden="1">
      <c r="A10">
        <f t="shared" si="0"/>
        <v>2009</v>
      </c>
    </row>
    <row r="11" ht="14.25" hidden="1">
      <c r="A11">
        <f t="shared" si="0"/>
        <v>2010</v>
      </c>
    </row>
    <row r="12" ht="14.25" hidden="1">
      <c r="A12">
        <f t="shared" si="0"/>
        <v>2011</v>
      </c>
    </row>
    <row r="13" ht="14.25" hidden="1">
      <c r="A13">
        <f t="shared" si="0"/>
        <v>2012</v>
      </c>
    </row>
    <row r="14" spans="1:2" ht="14.25">
      <c r="A14">
        <f t="shared" si="0"/>
        <v>2013</v>
      </c>
      <c r="B14" s="4">
        <v>1958105</v>
      </c>
    </row>
    <row r="15" spans="1:2" ht="14.25">
      <c r="A15">
        <f t="shared" si="0"/>
        <v>2014</v>
      </c>
      <c r="B15" s="4">
        <v>2005062</v>
      </c>
    </row>
    <row r="16" spans="1:2" ht="14.25">
      <c r="A16">
        <f t="shared" si="0"/>
        <v>2015</v>
      </c>
      <c r="B16" s="4">
        <v>2041067</v>
      </c>
    </row>
    <row r="17" spans="1:2" ht="14.25">
      <c r="A17">
        <f t="shared" si="0"/>
        <v>2016</v>
      </c>
      <c r="B17" s="4">
        <v>1575554</v>
      </c>
    </row>
    <row r="18" spans="1:2" ht="14.25">
      <c r="A18">
        <f t="shared" si="0"/>
        <v>2017</v>
      </c>
      <c r="B18" s="4">
        <v>1575554</v>
      </c>
    </row>
    <row r="19" spans="1:2" ht="14.25">
      <c r="A19">
        <f t="shared" si="0"/>
        <v>2018</v>
      </c>
      <c r="B19" s="4">
        <v>1642209</v>
      </c>
    </row>
    <row r="20" spans="1:2" ht="14.25">
      <c r="A20">
        <f t="shared" si="0"/>
        <v>2019</v>
      </c>
      <c r="B20" s="4">
        <v>1672271</v>
      </c>
    </row>
    <row r="21" spans="1:2" ht="14.25">
      <c r="A21">
        <f t="shared" si="0"/>
        <v>2020</v>
      </c>
      <c r="B21" s="4">
        <v>1672271</v>
      </c>
    </row>
    <row r="22" spans="1:2" ht="14.25">
      <c r="A22">
        <f t="shared" si="0"/>
        <v>2021</v>
      </c>
      <c r="B22" s="4">
        <v>1672271</v>
      </c>
    </row>
    <row r="23" spans="1:2" ht="14.25">
      <c r="A23">
        <f t="shared" si="0"/>
        <v>2022</v>
      </c>
      <c r="B23" s="4">
        <v>1515158</v>
      </c>
    </row>
    <row r="24" spans="1:2" ht="14.25">
      <c r="A24">
        <f>A23+1</f>
        <v>2023</v>
      </c>
      <c r="B24" s="4">
        <v>1549173</v>
      </c>
    </row>
    <row r="25" spans="1:2" ht="14.25">
      <c r="A25">
        <f t="shared" si="0"/>
        <v>2024</v>
      </c>
      <c r="B25" s="4">
        <f aca="true" t="shared" si="1" ref="B25:B48">B24*1.01</f>
        <v>1564664.73</v>
      </c>
    </row>
    <row r="26" spans="1:2" ht="14.25">
      <c r="A26">
        <f t="shared" si="0"/>
        <v>2025</v>
      </c>
      <c r="B26" s="4">
        <f t="shared" si="1"/>
        <v>1580311.3773</v>
      </c>
    </row>
    <row r="27" ht="14.25" hidden="1">
      <c r="B27" s="4">
        <f>SUM(B19:B26)</f>
        <v>12868329.1073</v>
      </c>
    </row>
    <row r="28" spans="1:2" ht="14.25">
      <c r="A28">
        <f>A26+1</f>
        <v>2026</v>
      </c>
      <c r="B28" s="4">
        <f>B26*1.01</f>
        <v>1596114.491073</v>
      </c>
    </row>
    <row r="29" spans="1:2" ht="14.25">
      <c r="A29">
        <f t="shared" si="0"/>
        <v>2027</v>
      </c>
      <c r="B29" s="4">
        <f t="shared" si="1"/>
        <v>1612075.63598373</v>
      </c>
    </row>
    <row r="30" spans="1:2" ht="14.25">
      <c r="A30">
        <f t="shared" si="0"/>
        <v>2028</v>
      </c>
      <c r="B30" s="4">
        <f t="shared" si="1"/>
        <v>1628196.3923435672</v>
      </c>
    </row>
    <row r="31" spans="1:2" ht="14.25">
      <c r="A31">
        <f>A30+1</f>
        <v>2029</v>
      </c>
      <c r="B31" s="4">
        <f t="shared" si="1"/>
        <v>1644478.3562670029</v>
      </c>
    </row>
    <row r="32" spans="1:2" ht="14.25">
      <c r="A32">
        <f t="shared" si="0"/>
        <v>2030</v>
      </c>
      <c r="B32" s="4">
        <f t="shared" si="1"/>
        <v>1660923.1398296729</v>
      </c>
    </row>
    <row r="33" spans="1:2" ht="14.25">
      <c r="A33">
        <f>A32+1</f>
        <v>2031</v>
      </c>
      <c r="B33" s="4">
        <f>B32*1.01</f>
        <v>1677532.3712279696</v>
      </c>
    </row>
    <row r="34" spans="1:2" ht="14.25">
      <c r="A34">
        <f t="shared" si="0"/>
        <v>2032</v>
      </c>
      <c r="B34" s="4">
        <f t="shared" si="1"/>
        <v>1694307.6949402494</v>
      </c>
    </row>
    <row r="35" spans="1:2" ht="14.25">
      <c r="A35">
        <f t="shared" si="0"/>
        <v>2033</v>
      </c>
      <c r="B35" s="4">
        <f t="shared" si="1"/>
        <v>1711250.771889652</v>
      </c>
    </row>
    <row r="36" spans="1:2" ht="14.25">
      <c r="A36">
        <f t="shared" si="0"/>
        <v>2034</v>
      </c>
      <c r="B36" s="4">
        <f t="shared" si="1"/>
        <v>1728363.2796085484</v>
      </c>
    </row>
    <row r="37" spans="1:2" ht="14.25">
      <c r="A37">
        <f t="shared" si="0"/>
        <v>2035</v>
      </c>
      <c r="B37" s="4">
        <f t="shared" si="1"/>
        <v>1745646.9124046338</v>
      </c>
    </row>
    <row r="38" ht="14.25" hidden="1">
      <c r="B38" s="4">
        <f>SUM(B28:B37)</f>
        <v>16698889.045568025</v>
      </c>
    </row>
    <row r="39" spans="1:2" ht="14.25">
      <c r="A39">
        <v>2036</v>
      </c>
      <c r="B39" s="4">
        <f>B37*1.01</f>
        <v>1763103.3815286802</v>
      </c>
    </row>
    <row r="40" spans="1:2" ht="14.25">
      <c r="A40">
        <v>2037</v>
      </c>
      <c r="B40" s="4">
        <f t="shared" si="1"/>
        <v>1780734.415343967</v>
      </c>
    </row>
    <row r="41" spans="1:2" ht="14.25">
      <c r="A41">
        <v>2038</v>
      </c>
      <c r="B41" s="4">
        <f t="shared" si="1"/>
        <v>1798541.7594974067</v>
      </c>
    </row>
    <row r="42" spans="1:2" ht="14.25">
      <c r="A42">
        <v>2039</v>
      </c>
      <c r="B42" s="4">
        <f t="shared" si="1"/>
        <v>1816527.1770923808</v>
      </c>
    </row>
    <row r="43" spans="1:2" ht="14.25">
      <c r="A43">
        <v>2040</v>
      </c>
      <c r="B43" s="4">
        <f t="shared" si="1"/>
        <v>1834692.4488633047</v>
      </c>
    </row>
    <row r="44" spans="1:2" ht="14.25">
      <c r="A44">
        <v>2041</v>
      </c>
      <c r="B44" s="4">
        <f t="shared" si="1"/>
        <v>1853039.3733519379</v>
      </c>
    </row>
    <row r="45" spans="1:2" ht="14.25">
      <c r="A45">
        <v>2042</v>
      </c>
      <c r="B45" s="4">
        <f t="shared" si="1"/>
        <v>1871569.7670854572</v>
      </c>
    </row>
    <row r="46" spans="1:2" ht="14.25">
      <c r="A46">
        <v>2043</v>
      </c>
      <c r="B46" s="4">
        <f t="shared" si="1"/>
        <v>1890285.4647563118</v>
      </c>
    </row>
    <row r="47" spans="1:2" ht="14.25">
      <c r="A47">
        <v>2044</v>
      </c>
      <c r="B47" s="4">
        <f t="shared" si="1"/>
        <v>1909188.319403875</v>
      </c>
    </row>
    <row r="48" spans="1:2" ht="13.5" customHeight="1">
      <c r="A48">
        <v>2045</v>
      </c>
      <c r="B48" s="4">
        <f t="shared" si="1"/>
        <v>1928280.2025979138</v>
      </c>
    </row>
    <row r="49" ht="14.25" hidden="1">
      <c r="B49" s="4">
        <f>SUM(B39:B48)</f>
        <v>18445962.309521236</v>
      </c>
    </row>
    <row r="50" spans="1:2" ht="14.25">
      <c r="A50">
        <v>2046</v>
      </c>
      <c r="B50" s="4">
        <f>B48*1.01</f>
        <v>1947563.004623893</v>
      </c>
    </row>
    <row r="51" spans="1:2" ht="14.25">
      <c r="A51">
        <f>A50+1</f>
        <v>2047</v>
      </c>
      <c r="B51" s="4">
        <f>B50*1.01</f>
        <v>1967038.6346701318</v>
      </c>
    </row>
    <row r="52" spans="1:2" ht="14.25">
      <c r="A52">
        <f>A51+1</f>
        <v>2048</v>
      </c>
      <c r="B52" s="4">
        <f>B51*1.01</f>
        <v>1986709.0210168331</v>
      </c>
    </row>
    <row r="53" spans="1:2" ht="14.25">
      <c r="A53">
        <f>A52+1</f>
        <v>2049</v>
      </c>
      <c r="B53" s="4">
        <f>B52*1.01</f>
        <v>2006576.1112270015</v>
      </c>
    </row>
    <row r="54" spans="1:2" ht="14.25">
      <c r="A54">
        <f>A53+1</f>
        <v>2050</v>
      </c>
      <c r="B54" s="4">
        <f>B53*1.01</f>
        <v>2026641.8723392715</v>
      </c>
    </row>
    <row r="55" ht="14.25">
      <c r="B55" s="4">
        <f>SUM(B50:B54)</f>
        <v>9934528.64387713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9.00390625" style="4" customWidth="1"/>
    <col min="3" max="3" width="20.25390625" style="0" customWidth="1"/>
    <col min="4" max="4" width="28.875" style="0" customWidth="1"/>
    <col min="5" max="5" width="26.375" style="0" customWidth="1"/>
    <col min="6" max="6" width="11.125" style="4" hidden="1" customWidth="1"/>
    <col min="7" max="7" width="11.875" style="0" hidden="1" customWidth="1"/>
    <col min="8" max="8" width="13.25390625" style="0" hidden="1" customWidth="1"/>
    <col min="9" max="9" width="10.00390625" style="0" customWidth="1"/>
    <col min="10" max="10" width="15.75390625" style="0" bestFit="1" customWidth="1"/>
  </cols>
  <sheetData>
    <row r="2" spans="1:8" ht="15.75">
      <c r="A2" s="1" t="s">
        <v>51</v>
      </c>
      <c r="B2" s="5"/>
      <c r="C2" s="1"/>
      <c r="D2" s="1"/>
      <c r="E2" s="1"/>
      <c r="F2" s="5"/>
      <c r="G2" s="1"/>
      <c r="H2" s="1"/>
    </row>
    <row r="3" spans="1:8" ht="15.75">
      <c r="A3" s="1" t="s">
        <v>5</v>
      </c>
      <c r="B3" s="5"/>
      <c r="C3" s="1"/>
      <c r="D3" s="1"/>
      <c r="E3" s="1"/>
      <c r="F3" s="5"/>
      <c r="G3" s="1"/>
      <c r="H3" s="1"/>
    </row>
    <row r="4" spans="1:8" ht="15.75">
      <c r="A4" s="1"/>
      <c r="B4" s="5"/>
      <c r="C4" s="1"/>
      <c r="D4" s="1"/>
      <c r="E4" s="1"/>
      <c r="F4" s="5"/>
      <c r="G4" s="1"/>
      <c r="H4" s="1"/>
    </row>
    <row r="5" spans="1:7" ht="26.25" customHeight="1">
      <c r="A5" s="2" t="s">
        <v>0</v>
      </c>
      <c r="B5" s="6" t="s">
        <v>28</v>
      </c>
      <c r="C5" s="3" t="s">
        <v>2</v>
      </c>
      <c r="D5" s="3" t="s">
        <v>3</v>
      </c>
      <c r="E5" s="3" t="s">
        <v>18</v>
      </c>
      <c r="F5" s="19"/>
      <c r="G5" s="18"/>
    </row>
    <row r="6" spans="1:6" ht="14.25" hidden="1">
      <c r="A6">
        <v>2004</v>
      </c>
      <c r="B6" s="4">
        <v>829000</v>
      </c>
      <c r="D6" s="7">
        <f>B6+109000</f>
        <v>938000</v>
      </c>
      <c r="E6" s="7"/>
      <c r="F6" s="4">
        <f>D6+124800</f>
        <v>1062800</v>
      </c>
    </row>
    <row r="7" spans="1:6" ht="14.25" hidden="1">
      <c r="A7">
        <f>A6+1</f>
        <v>2005</v>
      </c>
      <c r="B7" s="4">
        <v>792850.79</v>
      </c>
      <c r="D7" s="7">
        <v>341000</v>
      </c>
      <c r="E7" s="7"/>
      <c r="F7" s="4">
        <f>D7+131800</f>
        <v>472800</v>
      </c>
    </row>
    <row r="8" spans="1:17" ht="16.5" hidden="1" thickBot="1">
      <c r="A8">
        <f aca="true" t="shared" si="0" ref="A8:A31">A7+1</f>
        <v>2006</v>
      </c>
      <c r="B8" s="4">
        <v>842612.59</v>
      </c>
      <c r="D8" s="7">
        <v>341000</v>
      </c>
      <c r="E8" s="7"/>
      <c r="F8" s="4">
        <f>D8+(G8*0.05)+G8</f>
        <v>479390</v>
      </c>
      <c r="G8">
        <v>131800</v>
      </c>
      <c r="I8" s="24" t="s">
        <v>19</v>
      </c>
      <c r="J8" s="24" t="s">
        <v>20</v>
      </c>
      <c r="K8" s="24" t="s">
        <v>21</v>
      </c>
      <c r="L8" s="24" t="s">
        <v>22</v>
      </c>
      <c r="M8" s="24" t="s">
        <v>23</v>
      </c>
      <c r="N8" s="24" t="s">
        <v>24</v>
      </c>
      <c r="O8" s="24" t="s">
        <v>25</v>
      </c>
      <c r="P8" s="24" t="s">
        <v>26</v>
      </c>
      <c r="Q8" s="24" t="s">
        <v>27</v>
      </c>
    </row>
    <row r="9" spans="1:17" ht="14.25" hidden="1">
      <c r="A9">
        <f t="shared" si="0"/>
        <v>2007</v>
      </c>
      <c r="B9" s="4">
        <v>671247.88</v>
      </c>
      <c r="D9" s="7">
        <v>341000</v>
      </c>
      <c r="E9" s="7"/>
      <c r="F9" s="4">
        <f>D9+(G9*0.05)+G9</f>
        <v>486309.5</v>
      </c>
      <c r="G9">
        <f>(G8*0.05)+G8</f>
        <v>138390</v>
      </c>
      <c r="I9">
        <v>792850.79</v>
      </c>
      <c r="J9">
        <v>842612.59</v>
      </c>
      <c r="K9">
        <v>671247.88</v>
      </c>
      <c r="L9">
        <v>835108.74</v>
      </c>
      <c r="M9">
        <v>947082.9</v>
      </c>
      <c r="N9">
        <v>1156450.57</v>
      </c>
      <c r="O9">
        <v>1308888.34</v>
      </c>
      <c r="P9">
        <v>1314968.41</v>
      </c>
      <c r="Q9">
        <v>1565831.58</v>
      </c>
    </row>
    <row r="10" spans="1:7" ht="14.25" hidden="1">
      <c r="A10">
        <f t="shared" si="0"/>
        <v>2008</v>
      </c>
      <c r="B10" s="4">
        <v>835108.74</v>
      </c>
      <c r="D10" s="7">
        <v>515738</v>
      </c>
      <c r="E10" s="7"/>
      <c r="F10" s="4">
        <f>D10+(G10*0.05)+G10</f>
        <v>668312.975</v>
      </c>
      <c r="G10">
        <f>(G9*0.05)+G9</f>
        <v>145309.5</v>
      </c>
    </row>
    <row r="11" spans="1:7" ht="14.25" hidden="1">
      <c r="A11">
        <f t="shared" si="0"/>
        <v>2009</v>
      </c>
      <c r="B11" s="4">
        <v>947082.9</v>
      </c>
      <c r="D11" s="7">
        <v>606687</v>
      </c>
      <c r="E11" s="7"/>
      <c r="F11" s="4">
        <f>D11+(G11*0.05)+G11</f>
        <v>766890.72375</v>
      </c>
      <c r="G11">
        <f>(G10*0.05)+G10</f>
        <v>152574.975</v>
      </c>
    </row>
    <row r="12" spans="1:7" ht="1.5" customHeight="1">
      <c r="A12">
        <f t="shared" si="0"/>
        <v>2010</v>
      </c>
      <c r="B12" s="4">
        <v>1156450.57</v>
      </c>
      <c r="D12" s="7">
        <v>646605</v>
      </c>
      <c r="E12" s="7"/>
      <c r="F12" s="4">
        <f>D12+(G12*0.05)+G12</f>
        <v>814818.9099375</v>
      </c>
      <c r="G12">
        <f>(G11*0.05)+G11</f>
        <v>160203.72375</v>
      </c>
    </row>
    <row r="13" spans="1:6" ht="14.25" hidden="1">
      <c r="A13">
        <f t="shared" si="0"/>
        <v>2011</v>
      </c>
      <c r="B13" s="4">
        <v>1308888.34</v>
      </c>
      <c r="C13" s="4"/>
      <c r="D13" s="7">
        <v>634605</v>
      </c>
      <c r="E13" s="4"/>
      <c r="F13" s="4">
        <f>FORECAST(A$13:A$32,F$6:F12,A$6:A12)</f>
        <v>683497.6087142858</v>
      </c>
    </row>
    <row r="14" spans="1:6" ht="14.25" hidden="1">
      <c r="A14">
        <f t="shared" si="0"/>
        <v>2012</v>
      </c>
      <c r="B14" s="4">
        <v>1314968.41</v>
      </c>
      <c r="C14" s="4"/>
      <c r="D14" s="7">
        <v>641847</v>
      </c>
      <c r="E14" s="4"/>
      <c r="F14" s="4">
        <f>FORECAST(A$13:A$32,F$6:F13,A$6:A13)</f>
        <v>684681.9355825896</v>
      </c>
    </row>
    <row r="15" spans="1:6" ht="14.25" hidden="1">
      <c r="A15">
        <f t="shared" si="0"/>
        <v>2013</v>
      </c>
      <c r="B15" s="4">
        <v>1565831.58</v>
      </c>
      <c r="C15" s="4"/>
      <c r="D15" s="7">
        <v>576913</v>
      </c>
      <c r="E15" s="4"/>
      <c r="F15" s="4">
        <f>FORECAST(A$13:A$32,F$6:F14,A$6:A14)</f>
        <v>685866.262450893</v>
      </c>
    </row>
    <row r="16" spans="1:6" ht="14.25" hidden="1">
      <c r="A16">
        <f t="shared" si="0"/>
        <v>2014</v>
      </c>
      <c r="B16" s="4">
        <f>FORECAST(A$16:A$47,B$7:B15,A$7:A15)</f>
        <v>1557139.0919444263</v>
      </c>
      <c r="C16" s="4"/>
      <c r="D16" s="4">
        <f>FORECAST(A$16:A$42,D$10:D15,A$10:A15)</f>
        <v>643668</v>
      </c>
      <c r="E16" s="4"/>
      <c r="F16" s="4">
        <f>FORECAST(A$13:A$32,F$6:F15,A$6:A15)</f>
        <v>687050.5893191968</v>
      </c>
    </row>
    <row r="17" spans="1:8" ht="14.25">
      <c r="A17">
        <f t="shared" si="0"/>
        <v>2015</v>
      </c>
      <c r="B17" s="4">
        <v>1233486.88</v>
      </c>
      <c r="C17" s="4">
        <f aca="true" t="shared" si="1" ref="C17:C22">B17</f>
        <v>1233486.88</v>
      </c>
      <c r="D17" s="4">
        <f>FORECAST(A$16:A$42,D$10:D16,A$10:A16)</f>
        <v>655078.1428571455</v>
      </c>
      <c r="E17" s="4">
        <f aca="true" t="shared" si="2" ref="E17:E22">D17</f>
        <v>655078.1428571455</v>
      </c>
      <c r="F17" s="4">
        <f>FORECAST(A$13:A$32,F$6:F16,A$6:A16)</f>
        <v>688234.9161875001</v>
      </c>
      <c r="H17" s="58">
        <v>1233486.88</v>
      </c>
    </row>
    <row r="18" spans="1:8" ht="14.25">
      <c r="A18">
        <f t="shared" si="0"/>
        <v>2016</v>
      </c>
      <c r="B18" s="4">
        <v>1085206.06</v>
      </c>
      <c r="C18" s="4">
        <f t="shared" si="1"/>
        <v>1085206.06</v>
      </c>
      <c r="D18" s="4">
        <f>FORECAST(A$16:A$42,D$10:D17,A$10:A17)</f>
        <v>666488.2857142873</v>
      </c>
      <c r="E18" s="4">
        <f t="shared" si="2"/>
        <v>666488.2857142873</v>
      </c>
      <c r="F18" s="4">
        <f>FORECAST(A$13:A$32,F$6:F17,A$6:A17)</f>
        <v>689419.2430558032</v>
      </c>
      <c r="H18" s="58">
        <v>1085206.06</v>
      </c>
    </row>
    <row r="19" spans="1:8" ht="14.25">
      <c r="A19">
        <f t="shared" si="0"/>
        <v>2017</v>
      </c>
      <c r="B19" s="4">
        <v>1485934.43</v>
      </c>
      <c r="C19" s="4">
        <f t="shared" si="1"/>
        <v>1485934.43</v>
      </c>
      <c r="D19" s="4">
        <v>465322</v>
      </c>
      <c r="E19" s="4">
        <f t="shared" si="2"/>
        <v>465322</v>
      </c>
      <c r="F19" s="4">
        <f>FORECAST(A$13:A$32,F$6:F18,A$6:A18)</f>
        <v>690603.5699241073</v>
      </c>
      <c r="H19" s="58">
        <v>1485934.43</v>
      </c>
    </row>
    <row r="20" spans="1:8" ht="14.25">
      <c r="A20">
        <f t="shared" si="0"/>
        <v>2018</v>
      </c>
      <c r="B20" s="4">
        <v>1897379.05</v>
      </c>
      <c r="C20" s="4">
        <f t="shared" si="1"/>
        <v>1897379.05</v>
      </c>
      <c r="D20" s="4">
        <v>465322</v>
      </c>
      <c r="E20" s="4">
        <f t="shared" si="2"/>
        <v>465322</v>
      </c>
      <c r="F20" s="4">
        <f>FORECAST(A$13:A$32,F$6:F19,A$6:A19)</f>
        <v>691787.8967924104</v>
      </c>
      <c r="H20" s="58">
        <v>1897379.05</v>
      </c>
    </row>
    <row r="21" spans="1:8" ht="14.25">
      <c r="A21">
        <f t="shared" si="0"/>
        <v>2019</v>
      </c>
      <c r="B21" s="4">
        <v>1884644.79</v>
      </c>
      <c r="C21" s="4">
        <f t="shared" si="1"/>
        <v>1884644.79</v>
      </c>
      <c r="D21" s="4">
        <v>378081</v>
      </c>
      <c r="E21" s="4">
        <f t="shared" si="2"/>
        <v>378081</v>
      </c>
      <c r="F21" s="4">
        <f>FORECAST(A$13:A$32,F$6:F20,A$6:A20)</f>
        <v>692972.2236607145</v>
      </c>
      <c r="H21" s="58">
        <v>1884644.79</v>
      </c>
    </row>
    <row r="22" spans="1:6" ht="14.25">
      <c r="A22">
        <f t="shared" si="0"/>
        <v>2020</v>
      </c>
      <c r="B22" s="57">
        <v>2072191.67</v>
      </c>
      <c r="C22" s="4">
        <f t="shared" si="1"/>
        <v>2072191.67</v>
      </c>
      <c r="D22" s="4">
        <v>378081</v>
      </c>
      <c r="E22" s="4">
        <f t="shared" si="2"/>
        <v>378081</v>
      </c>
      <c r="F22" s="4">
        <f>FORECAST(A$13:A$32,F$6:F21,A$6:A21)</f>
        <v>694156.5505290176</v>
      </c>
    </row>
    <row r="23" spans="1:6" ht="14.25">
      <c r="A23">
        <f t="shared" si="0"/>
        <v>2021</v>
      </c>
      <c r="B23" s="4">
        <v>1127201.59</v>
      </c>
      <c r="C23" s="4">
        <f aca="true" t="shared" si="3" ref="C23:C52">B23*1.01</f>
        <v>1138473.6059</v>
      </c>
      <c r="D23" s="4">
        <v>371583</v>
      </c>
      <c r="E23" s="4">
        <f aca="true" t="shared" si="4" ref="E23:E52">D23*1.01</f>
        <v>375298.83</v>
      </c>
      <c r="F23" s="4">
        <f>FORECAST(A$13:A$32,F$6:F22,A$6:A22)</f>
        <v>695340.8773973212</v>
      </c>
    </row>
    <row r="24" spans="1:6" ht="14.25">
      <c r="A24">
        <f>A23+1</f>
        <v>2022</v>
      </c>
      <c r="B24" s="4">
        <f>FORECAST(A$16:A$47,B$7:B23,A$7:A23)</f>
        <v>1852541.9328043312</v>
      </c>
      <c r="C24" s="4">
        <f t="shared" si="3"/>
        <v>1871067.3521323744</v>
      </c>
      <c r="D24" s="4">
        <f>E23</f>
        <v>375298.83</v>
      </c>
      <c r="E24" s="4">
        <f t="shared" si="4"/>
        <v>379051.81830000004</v>
      </c>
      <c r="F24" s="4">
        <f>FORECAST(A$13:A$32,F$6:F23,A$6:A23)</f>
        <v>696525.2042656248</v>
      </c>
    </row>
    <row r="25" spans="1:6" ht="14.25">
      <c r="A25">
        <f t="shared" si="0"/>
        <v>2023</v>
      </c>
      <c r="B25" s="4">
        <f>FORECAST(A$16:A$47,B$7:B24,A$7:A24)</f>
        <v>1916038.5831032246</v>
      </c>
      <c r="C25" s="4">
        <f t="shared" si="3"/>
        <v>1935198.9689342568</v>
      </c>
      <c r="D25" s="4">
        <f>E24</f>
        <v>379051.81830000004</v>
      </c>
      <c r="E25" s="4">
        <f t="shared" si="4"/>
        <v>382842.336483</v>
      </c>
      <c r="F25" s="4">
        <f>FORECAST(A$13:A$32,F$6:F24,A$6:A24)</f>
        <v>697709.5311339283</v>
      </c>
    </row>
    <row r="26" spans="1:6" ht="14.25">
      <c r="A26">
        <f t="shared" si="0"/>
        <v>2024</v>
      </c>
      <c r="B26" s="4">
        <f>FORECAST(A$16:A$47,B$7:B25,A$7:A25)</f>
        <v>1979535.2334021032</v>
      </c>
      <c r="C26" s="4">
        <f t="shared" si="3"/>
        <v>1999330.5857361243</v>
      </c>
      <c r="D26" s="4">
        <f aca="true" t="shared" si="5" ref="D26:D52">E25</f>
        <v>382842.336483</v>
      </c>
      <c r="E26" s="4">
        <f t="shared" si="4"/>
        <v>386670.75984783005</v>
      </c>
      <c r="F26" s="4">
        <f>FORECAST(A$13:A$32,F$6:F25,A$6:A25)</f>
        <v>698893.8580022315</v>
      </c>
    </row>
    <row r="27" spans="1:6" ht="14.25">
      <c r="A27">
        <f t="shared" si="0"/>
        <v>2025</v>
      </c>
      <c r="B27" s="4">
        <f>FORECAST(A$16:A$47,B$7:B26,A$7:A26)</f>
        <v>2043031.8837009817</v>
      </c>
      <c r="C27" s="4">
        <f t="shared" si="3"/>
        <v>2063462.2025379916</v>
      </c>
      <c r="D27" s="4">
        <f t="shared" si="5"/>
        <v>386670.75984783005</v>
      </c>
      <c r="E27" s="4">
        <f t="shared" si="4"/>
        <v>390537.46744630835</v>
      </c>
      <c r="F27" s="4">
        <f>FORECAST(A$13:A$32,F$6:F26,A$6:A26)</f>
        <v>700078.1848705353</v>
      </c>
    </row>
    <row r="28" spans="1:6" ht="14.25">
      <c r="A28">
        <f t="shared" si="0"/>
        <v>2026</v>
      </c>
      <c r="B28" s="4">
        <f>FORECAST(A$16:A$47,B$7:B27,A$7:A27)</f>
        <v>2106528.5339998603</v>
      </c>
      <c r="C28" s="4">
        <f t="shared" si="3"/>
        <v>2127593.819339859</v>
      </c>
      <c r="D28" s="4">
        <f t="shared" si="5"/>
        <v>390537.46744630835</v>
      </c>
      <c r="E28" s="4">
        <f t="shared" si="4"/>
        <v>394442.8421207714</v>
      </c>
      <c r="F28" s="4">
        <f>FORECAST(A$13:A$32,F$6:F27,A$6:A27)</f>
        <v>701262.5117388391</v>
      </c>
    </row>
    <row r="29" spans="1:6" ht="14.25">
      <c r="A29">
        <f t="shared" si="0"/>
        <v>2027</v>
      </c>
      <c r="B29" s="4">
        <f>FORECAST(A$16:A$47,B$7:B28,A$7:A28)</f>
        <v>2170025.1842987537</v>
      </c>
      <c r="C29" s="4">
        <f t="shared" si="3"/>
        <v>2191725.4361417415</v>
      </c>
      <c r="D29" s="4">
        <f t="shared" si="5"/>
        <v>394442.8421207714</v>
      </c>
      <c r="E29" s="4">
        <f t="shared" si="4"/>
        <v>398387.2705419791</v>
      </c>
      <c r="F29" s="4">
        <f>FORECAST(A$13:A$32,F$6:F28,A$6:A28)</f>
        <v>702446.8386071429</v>
      </c>
    </row>
    <row r="30" spans="1:6" ht="14.25">
      <c r="A30">
        <f>A29+1</f>
        <v>2028</v>
      </c>
      <c r="B30" s="4">
        <f>FORECAST(A$16:A$47,B$7:B29,A$7:A29)</f>
        <v>2233521.8345976323</v>
      </c>
      <c r="C30" s="4">
        <f t="shared" si="3"/>
        <v>2255857.0529436087</v>
      </c>
      <c r="D30" s="4">
        <f t="shared" si="5"/>
        <v>398387.2705419791</v>
      </c>
      <c r="E30" s="4">
        <f t="shared" si="4"/>
        <v>402371.1432473989</v>
      </c>
      <c r="F30" s="4">
        <f>FORECAST(A$13:A$32,F$6:F29,A$6:A29)</f>
        <v>703631.1654754458</v>
      </c>
    </row>
    <row r="31" spans="1:6" ht="14.25">
      <c r="A31">
        <f t="shared" si="0"/>
        <v>2029</v>
      </c>
      <c r="B31" s="4">
        <f>FORECAST(A$16:A$47,B$7:B30,A$7:A30)</f>
        <v>2297018.484896511</v>
      </c>
      <c r="C31" s="4">
        <f t="shared" si="3"/>
        <v>2319988.669745476</v>
      </c>
      <c r="D31" s="4">
        <f t="shared" si="5"/>
        <v>402371.1432473989</v>
      </c>
      <c r="E31" s="4">
        <f t="shared" si="4"/>
        <v>406394.85467987286</v>
      </c>
      <c r="F31" s="4">
        <f>FORECAST(A$13:A$32,F$6:F30,A$6:A30)</f>
        <v>704815.4923437496</v>
      </c>
    </row>
    <row r="32" spans="1:6" ht="14.25">
      <c r="A32">
        <f aca="true" t="shared" si="6" ref="A32:A41">A31+1</f>
        <v>2030</v>
      </c>
      <c r="B32" s="4">
        <f>FORECAST(A$16:A$47,B$7:B31,A$7:A31)</f>
        <v>2360515.1351953894</v>
      </c>
      <c r="C32" s="4">
        <f t="shared" si="3"/>
        <v>2384120.2865473432</v>
      </c>
      <c r="D32" s="4">
        <f t="shared" si="5"/>
        <v>406394.85467987286</v>
      </c>
      <c r="E32" s="4">
        <f t="shared" si="4"/>
        <v>410458.8032266716</v>
      </c>
      <c r="F32" s="4">
        <f>FORECAST(A$13:A$32,F$6:F31,A$6:A31)</f>
        <v>705999.819212053</v>
      </c>
    </row>
    <row r="33" spans="1:5" ht="14.25">
      <c r="A33">
        <f t="shared" si="6"/>
        <v>2031</v>
      </c>
      <c r="B33" s="4">
        <f>FORECAST(A$16:A$47,B$7:B32,A$7:A32)</f>
        <v>2424011.785494283</v>
      </c>
      <c r="C33" s="4">
        <f t="shared" si="3"/>
        <v>2448251.903349226</v>
      </c>
      <c r="D33" s="4">
        <f t="shared" si="5"/>
        <v>410458.8032266716</v>
      </c>
      <c r="E33" s="4">
        <f t="shared" si="4"/>
        <v>414563.3912589383</v>
      </c>
    </row>
    <row r="34" spans="1:5" ht="14.25">
      <c r="A34">
        <f t="shared" si="6"/>
        <v>2032</v>
      </c>
      <c r="B34" s="4">
        <f>FORECAST(A$16:A$47,B$7:B33,A$7:A33)</f>
        <v>2487508.4357931763</v>
      </c>
      <c r="C34" s="4">
        <f t="shared" si="3"/>
        <v>2512383.520151108</v>
      </c>
      <c r="D34" s="4">
        <f t="shared" si="5"/>
        <v>414563.3912589383</v>
      </c>
      <c r="E34" s="4">
        <f t="shared" si="4"/>
        <v>418709.0251715277</v>
      </c>
    </row>
    <row r="35" spans="1:5" ht="14.25">
      <c r="A35">
        <f t="shared" si="6"/>
        <v>2033</v>
      </c>
      <c r="B35" s="4">
        <f>FORECAST(A$16:A$47,B$7:B34,A$7:A34)</f>
        <v>2551005.08609204</v>
      </c>
      <c r="C35" s="4">
        <f t="shared" si="3"/>
        <v>2576515.1369529604</v>
      </c>
      <c r="D35" s="4">
        <f t="shared" si="5"/>
        <v>418709.0251715277</v>
      </c>
      <c r="E35" s="4">
        <f t="shared" si="4"/>
        <v>422896.11542324297</v>
      </c>
    </row>
    <row r="36" spans="1:5" ht="14.25">
      <c r="A36">
        <f t="shared" si="6"/>
        <v>2034</v>
      </c>
      <c r="B36" s="4">
        <f>FORECAST(A$16:A$47,B$7:B35,A$7:A35)</f>
        <v>2614501.7363909334</v>
      </c>
      <c r="C36" s="4">
        <f t="shared" si="3"/>
        <v>2640646.7537548426</v>
      </c>
      <c r="D36" s="4">
        <f t="shared" si="5"/>
        <v>422896.11542324297</v>
      </c>
      <c r="E36" s="4">
        <f t="shared" si="4"/>
        <v>427125.0765774754</v>
      </c>
    </row>
    <row r="37" spans="1:5" ht="14.25">
      <c r="A37">
        <f t="shared" si="6"/>
        <v>2035</v>
      </c>
      <c r="B37" s="4">
        <f>FORECAST(A$16:A$47,B$7:B36,A$7:A36)</f>
        <v>2677998.386689827</v>
      </c>
      <c r="C37" s="4">
        <f t="shared" si="3"/>
        <v>2704778.370556725</v>
      </c>
      <c r="D37" s="4">
        <f t="shared" si="5"/>
        <v>427125.0765774754</v>
      </c>
      <c r="E37" s="4">
        <f t="shared" si="4"/>
        <v>431396.32734325016</v>
      </c>
    </row>
    <row r="38" spans="1:5" ht="14.25">
      <c r="A38">
        <f t="shared" si="6"/>
        <v>2036</v>
      </c>
      <c r="B38" s="4">
        <f>FORECAST(A$16:A$47,B$7:B37,A$7:A37)</f>
        <v>2741495.0369886905</v>
      </c>
      <c r="C38" s="4">
        <f t="shared" si="3"/>
        <v>2768909.9873585775</v>
      </c>
      <c r="D38" s="4">
        <f t="shared" si="5"/>
        <v>431396.32734325016</v>
      </c>
      <c r="E38" s="4">
        <f t="shared" si="4"/>
        <v>435710.2906166827</v>
      </c>
    </row>
    <row r="39" spans="1:5" ht="14.25">
      <c r="A39">
        <f t="shared" si="6"/>
        <v>2037</v>
      </c>
      <c r="B39" s="4">
        <f>FORECAST(A$16:A$47,B$7:B38,A$7:A38)</f>
        <v>2804991.687287584</v>
      </c>
      <c r="C39" s="4">
        <f t="shared" si="3"/>
        <v>2833041.6041604597</v>
      </c>
      <c r="D39" s="4">
        <f t="shared" si="5"/>
        <v>435710.2906166827</v>
      </c>
      <c r="E39" s="4">
        <f t="shared" si="4"/>
        <v>440067.3935228495</v>
      </c>
    </row>
    <row r="40" spans="1:5" ht="14.25">
      <c r="A40">
        <f t="shared" si="6"/>
        <v>2038</v>
      </c>
      <c r="B40" s="4">
        <f>FORECAST(A$16:A$47,B$7:B39,A$7:A39)</f>
        <v>2868488.3375864774</v>
      </c>
      <c r="C40" s="4">
        <f t="shared" si="3"/>
        <v>2897173.2209623423</v>
      </c>
      <c r="D40" s="4">
        <f t="shared" si="5"/>
        <v>440067.3935228495</v>
      </c>
      <c r="E40" s="4">
        <f t="shared" si="4"/>
        <v>444468.067458078</v>
      </c>
    </row>
    <row r="41" spans="1:5" ht="14.25">
      <c r="A41">
        <f t="shared" si="6"/>
        <v>2039</v>
      </c>
      <c r="B41" s="4">
        <f>FORECAST(A$16:A$47,B$7:B40,A$7:A40)</f>
        <v>2931984.987885341</v>
      </c>
      <c r="C41" s="4">
        <f t="shared" si="3"/>
        <v>2961304.8377641947</v>
      </c>
      <c r="D41" s="4">
        <f t="shared" si="5"/>
        <v>444468.067458078</v>
      </c>
      <c r="E41" s="4">
        <f t="shared" si="4"/>
        <v>448912.7481326588</v>
      </c>
    </row>
    <row r="42" spans="1:5" ht="14.25">
      <c r="A42">
        <v>2040</v>
      </c>
      <c r="B42" s="4">
        <f>FORECAST(A$16:A$47,B$7:B41,A$7:A41)</f>
        <v>2995481.6381842345</v>
      </c>
      <c r="C42" s="4">
        <f t="shared" si="3"/>
        <v>3025436.454566077</v>
      </c>
      <c r="D42" s="4">
        <f t="shared" si="5"/>
        <v>448912.7481326588</v>
      </c>
      <c r="E42" s="4">
        <f t="shared" si="4"/>
        <v>453401.87561398535</v>
      </c>
    </row>
    <row r="43" spans="1:5" ht="14.25">
      <c r="A43">
        <f aca="true" t="shared" si="7" ref="A43:A52">A42+1</f>
        <v>2041</v>
      </c>
      <c r="B43" s="4">
        <f>FORECAST(A$16:A$47,B$7:B42,A$7:A42)</f>
        <v>3058978.288483128</v>
      </c>
      <c r="C43" s="4">
        <f t="shared" si="3"/>
        <v>3089568.071367959</v>
      </c>
      <c r="D43" s="4">
        <f t="shared" si="5"/>
        <v>453401.87561398535</v>
      </c>
      <c r="E43" s="4">
        <f t="shared" si="4"/>
        <v>457935.8943701252</v>
      </c>
    </row>
    <row r="44" spans="1:5" ht="14.25">
      <c r="A44">
        <f t="shared" si="7"/>
        <v>2042</v>
      </c>
      <c r="B44" s="4">
        <f>FORECAST(A$16:A$47,B$7:B43,A$7:A43)</f>
        <v>3122474.9387819916</v>
      </c>
      <c r="C44" s="4">
        <f t="shared" si="3"/>
        <v>3153699.6881698114</v>
      </c>
      <c r="D44" s="4">
        <f t="shared" si="5"/>
        <v>457935.8943701252</v>
      </c>
      <c r="E44" s="4">
        <f t="shared" si="4"/>
        <v>462515.25331382646</v>
      </c>
    </row>
    <row r="45" spans="1:5" ht="14.25">
      <c r="A45">
        <f t="shared" si="7"/>
        <v>2043</v>
      </c>
      <c r="B45" s="4">
        <f>FORECAST(A$16:A$47,B$7:B44,A$7:A44)</f>
        <v>3185971.589080885</v>
      </c>
      <c r="C45" s="4">
        <f t="shared" si="3"/>
        <v>3217831.304971694</v>
      </c>
      <c r="D45" s="4">
        <f t="shared" si="5"/>
        <v>462515.25331382646</v>
      </c>
      <c r="E45" s="4">
        <f t="shared" si="4"/>
        <v>467140.40584696474</v>
      </c>
    </row>
    <row r="46" spans="1:5" ht="14.25">
      <c r="A46">
        <f t="shared" si="7"/>
        <v>2044</v>
      </c>
      <c r="B46" s="4">
        <f>FORECAST(A$16:A$47,B$7:B45,A$7:A45)</f>
        <v>3249468.2393797785</v>
      </c>
      <c r="C46" s="4">
        <f t="shared" si="3"/>
        <v>3281962.921773576</v>
      </c>
      <c r="D46" s="4">
        <f t="shared" si="5"/>
        <v>467140.40584696474</v>
      </c>
      <c r="E46" s="4">
        <f t="shared" si="4"/>
        <v>471811.8099054344</v>
      </c>
    </row>
    <row r="47" spans="1:5" ht="14.25">
      <c r="A47">
        <f t="shared" si="7"/>
        <v>2045</v>
      </c>
      <c r="B47" s="4">
        <f>FORECAST(A$16:A$52,B$7:B46,A$7:A46)</f>
        <v>3312964.889678642</v>
      </c>
      <c r="C47" s="4">
        <f t="shared" si="3"/>
        <v>3346094.5385754285</v>
      </c>
      <c r="D47" s="4">
        <f t="shared" si="5"/>
        <v>471811.8099054344</v>
      </c>
      <c r="E47" s="4">
        <f t="shared" si="4"/>
        <v>476529.9280044887</v>
      </c>
    </row>
    <row r="48" spans="1:5" ht="14.25">
      <c r="A48">
        <f t="shared" si="7"/>
        <v>2046</v>
      </c>
      <c r="B48" s="4">
        <f>FORECAST(A$16:A$52,B$7:B47,A$7:A47)</f>
        <v>3376461.5399775356</v>
      </c>
      <c r="C48" s="4">
        <f t="shared" si="3"/>
        <v>3410226.155377311</v>
      </c>
      <c r="D48" s="4">
        <f t="shared" si="5"/>
        <v>476529.9280044887</v>
      </c>
      <c r="E48" s="4">
        <f t="shared" si="4"/>
        <v>481295.2272845336</v>
      </c>
    </row>
    <row r="49" spans="1:5" ht="14.25">
      <c r="A49">
        <f t="shared" si="7"/>
        <v>2047</v>
      </c>
      <c r="B49" s="4">
        <f>FORECAST(A$16:A$52,B$7:B48,A$7:A48)</f>
        <v>3439958.190276429</v>
      </c>
      <c r="C49" s="4">
        <f t="shared" si="3"/>
        <v>3474357.7721791933</v>
      </c>
      <c r="D49" s="4">
        <f t="shared" si="5"/>
        <v>481295.2272845336</v>
      </c>
      <c r="E49" s="4">
        <f t="shared" si="4"/>
        <v>486108.1795573789</v>
      </c>
    </row>
    <row r="50" spans="1:5" ht="14.25">
      <c r="A50">
        <f t="shared" si="7"/>
        <v>2048</v>
      </c>
      <c r="B50" s="4">
        <f>FORECAST(A$16:A$52,B$7:B49,A$7:A49)</f>
        <v>3503454.8405752927</v>
      </c>
      <c r="C50" s="4">
        <f t="shared" si="3"/>
        <v>3538489.3889810457</v>
      </c>
      <c r="D50" s="4">
        <f t="shared" si="5"/>
        <v>486108.1795573789</v>
      </c>
      <c r="E50" s="4">
        <f t="shared" si="4"/>
        <v>490969.26135295274</v>
      </c>
    </row>
    <row r="51" spans="1:5" ht="14.25">
      <c r="A51">
        <f t="shared" si="7"/>
        <v>2049</v>
      </c>
      <c r="B51" s="4">
        <f>FORECAST(A$16:A$52,B$7:B50,A$7:A50)</f>
        <v>3566951.490874186</v>
      </c>
      <c r="C51" s="4">
        <f t="shared" si="3"/>
        <v>3602621.005782928</v>
      </c>
      <c r="D51" s="4">
        <f t="shared" si="5"/>
        <v>490969.26135295274</v>
      </c>
      <c r="E51" s="4">
        <f t="shared" si="4"/>
        <v>495878.95396648225</v>
      </c>
    </row>
    <row r="52" spans="1:10" ht="14.25">
      <c r="A52">
        <f t="shared" si="7"/>
        <v>2050</v>
      </c>
      <c r="B52" s="4">
        <f>FORECAST(A$16:A$52,B$7:B51,A$7:A51)</f>
        <v>3630448.1411730796</v>
      </c>
      <c r="C52" s="4">
        <f t="shared" si="3"/>
        <v>3666752.6225848105</v>
      </c>
      <c r="D52" s="4">
        <f t="shared" si="5"/>
        <v>495878.95396648225</v>
      </c>
      <c r="E52" s="4">
        <f t="shared" si="4"/>
        <v>500837.74350614706</v>
      </c>
      <c r="J52" s="7">
        <f>E52+C52</f>
        <v>4167590.3660909575</v>
      </c>
    </row>
    <row r="53" ht="14.25">
      <c r="J53" s="7">
        <f>J52*1.3</f>
        <v>5417867.475918245</v>
      </c>
    </row>
    <row r="54" ht="14.25">
      <c r="A54" t="s">
        <v>29</v>
      </c>
    </row>
  </sheetData>
  <sheetProtection/>
  <printOptions/>
  <pageMargins left="0.75" right="0.75" top="0.5" bottom="1" header="0.5" footer="0.5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  <col min="3" max="3" width="23.75390625" style="10" customWidth="1"/>
    <col min="4" max="4" width="0.12890625" style="0" customWidth="1"/>
    <col min="7" max="7" width="12.375" style="0" customWidth="1"/>
  </cols>
  <sheetData>
    <row r="2" spans="1:7" ht="15.75">
      <c r="A2" s="1" t="s">
        <v>52</v>
      </c>
      <c r="B2" s="5"/>
      <c r="C2" s="8"/>
      <c r="D2" s="1"/>
      <c r="E2" s="1"/>
      <c r="F2" s="1"/>
      <c r="G2" s="1"/>
    </row>
    <row r="3" spans="1:7" ht="15.75">
      <c r="A3" s="1" t="s">
        <v>5</v>
      </c>
      <c r="B3" s="5"/>
      <c r="C3" s="8"/>
      <c r="D3" s="1"/>
      <c r="E3" s="1"/>
      <c r="F3" s="1"/>
      <c r="G3" s="1"/>
    </row>
    <row r="4" spans="1:7" ht="15.75">
      <c r="A4" s="1"/>
      <c r="B4" s="5"/>
      <c r="C4" s="8"/>
      <c r="D4" s="1"/>
      <c r="E4" s="1"/>
      <c r="F4" s="1"/>
      <c r="G4" s="1"/>
    </row>
    <row r="5" spans="1:3" ht="15">
      <c r="A5" s="2" t="s">
        <v>0</v>
      </c>
      <c r="B5" s="6" t="s">
        <v>1</v>
      </c>
      <c r="C5" s="9" t="s">
        <v>4</v>
      </c>
    </row>
    <row r="6" spans="1:3" ht="2.25" customHeight="1">
      <c r="A6">
        <v>2004</v>
      </c>
      <c r="B6" s="4">
        <v>243900</v>
      </c>
      <c r="C6" s="10">
        <v>48780</v>
      </c>
    </row>
    <row r="7" spans="1:4" ht="14.25" hidden="1">
      <c r="A7">
        <f aca="true" t="shared" si="0" ref="A7:A32">A6+1</f>
        <v>2005</v>
      </c>
      <c r="B7" s="4">
        <f>C7*5</f>
        <v>246339</v>
      </c>
      <c r="C7" s="10">
        <f>C6*D$7</f>
        <v>49267.8</v>
      </c>
      <c r="D7">
        <v>1.01</v>
      </c>
    </row>
    <row r="8" spans="1:3" ht="14.25" hidden="1">
      <c r="A8">
        <f t="shared" si="0"/>
        <v>2006</v>
      </c>
      <c r="B8" s="4">
        <f aca="true" t="shared" si="1" ref="B8:B52">C8*5</f>
        <v>248802.39</v>
      </c>
      <c r="C8" s="10">
        <f aca="true" t="shared" si="2" ref="C8:C52">C7*D$7</f>
        <v>49760.478</v>
      </c>
    </row>
    <row r="9" spans="1:3" ht="14.25" hidden="1">
      <c r="A9">
        <f t="shared" si="0"/>
        <v>2007</v>
      </c>
      <c r="B9" s="4">
        <v>263061</v>
      </c>
      <c r="C9" s="10">
        <f>B9/5</f>
        <v>52612.2</v>
      </c>
    </row>
    <row r="10" spans="1:3" ht="14.25" hidden="1">
      <c r="A10">
        <f t="shared" si="0"/>
        <v>2008</v>
      </c>
      <c r="B10" s="4">
        <v>292245</v>
      </c>
      <c r="C10" s="10">
        <f>B10/5</f>
        <v>58449</v>
      </c>
    </row>
    <row r="11" spans="1:3" ht="14.25" hidden="1">
      <c r="A11">
        <f t="shared" si="0"/>
        <v>2009</v>
      </c>
      <c r="B11" s="4">
        <f t="shared" si="1"/>
        <v>295167.45</v>
      </c>
      <c r="C11" s="10">
        <f t="shared" si="2"/>
        <v>59033.49</v>
      </c>
    </row>
    <row r="12" spans="1:3" ht="1.5" customHeight="1">
      <c r="A12">
        <f t="shared" si="0"/>
        <v>2010</v>
      </c>
      <c r="B12" s="4">
        <v>370548</v>
      </c>
      <c r="C12" s="10">
        <f>B12/5</f>
        <v>74109.6</v>
      </c>
    </row>
    <row r="13" spans="1:3" ht="14.25" hidden="1">
      <c r="A13">
        <f t="shared" si="0"/>
        <v>2011</v>
      </c>
      <c r="B13" s="4">
        <v>301896</v>
      </c>
      <c r="C13" s="10">
        <f aca="true" t="shared" si="3" ref="C13:C21">B13/5</f>
        <v>60379.2</v>
      </c>
    </row>
    <row r="14" spans="1:3" ht="14.25" hidden="1">
      <c r="A14">
        <f t="shared" si="0"/>
        <v>2012</v>
      </c>
      <c r="B14" s="4">
        <v>312623</v>
      </c>
      <c r="C14" s="10">
        <f t="shared" si="3"/>
        <v>62524.6</v>
      </c>
    </row>
    <row r="15" spans="1:3" ht="14.25" hidden="1">
      <c r="A15">
        <f t="shared" si="0"/>
        <v>2013</v>
      </c>
      <c r="B15" s="4">
        <v>320103</v>
      </c>
      <c r="C15" s="10">
        <f t="shared" si="3"/>
        <v>64020.6</v>
      </c>
    </row>
    <row r="16" spans="1:3" ht="14.25" hidden="1">
      <c r="A16">
        <f t="shared" si="0"/>
        <v>2014</v>
      </c>
      <c r="B16" s="4">
        <v>512378</v>
      </c>
      <c r="C16" s="10">
        <f t="shared" si="3"/>
        <v>102475.6</v>
      </c>
    </row>
    <row r="17" spans="1:3" ht="14.25">
      <c r="A17">
        <f t="shared" si="0"/>
        <v>2015</v>
      </c>
      <c r="B17" s="4">
        <v>393292</v>
      </c>
      <c r="C17" s="10">
        <f t="shared" si="3"/>
        <v>78658.4</v>
      </c>
    </row>
    <row r="18" spans="1:3" ht="14.25">
      <c r="A18">
        <f t="shared" si="0"/>
        <v>2016</v>
      </c>
      <c r="B18" s="4">
        <v>382248</v>
      </c>
      <c r="C18" s="10">
        <f t="shared" si="3"/>
        <v>76449.6</v>
      </c>
    </row>
    <row r="19" spans="1:3" ht="14.25">
      <c r="A19">
        <f t="shared" si="0"/>
        <v>2017</v>
      </c>
      <c r="B19" s="4">
        <v>381184</v>
      </c>
      <c r="C19" s="10">
        <f t="shared" si="3"/>
        <v>76236.8</v>
      </c>
    </row>
    <row r="20" spans="1:3" ht="14.25">
      <c r="A20">
        <f t="shared" si="0"/>
        <v>2018</v>
      </c>
      <c r="B20" s="4">
        <v>394968.55</v>
      </c>
      <c r="C20" s="10">
        <f t="shared" si="3"/>
        <v>78993.70999999999</v>
      </c>
    </row>
    <row r="21" spans="1:7" ht="14.25">
      <c r="A21">
        <f t="shared" si="0"/>
        <v>2019</v>
      </c>
      <c r="B21" s="4">
        <v>404377.68</v>
      </c>
      <c r="C21" s="10">
        <f t="shared" si="3"/>
        <v>80875.536</v>
      </c>
      <c r="G21" s="58"/>
    </row>
    <row r="22" spans="1:7" ht="14.25">
      <c r="A22">
        <f t="shared" si="0"/>
        <v>2020</v>
      </c>
      <c r="B22" s="4">
        <v>349439.48</v>
      </c>
      <c r="C22" s="10">
        <f>B23/5</f>
        <v>85711.682</v>
      </c>
      <c r="G22" s="58"/>
    </row>
    <row r="23" spans="1:7" ht="14.25">
      <c r="A23">
        <f t="shared" si="0"/>
        <v>2021</v>
      </c>
      <c r="B23" s="4">
        <v>428558.41</v>
      </c>
      <c r="C23" s="10">
        <f t="shared" si="2"/>
        <v>86568.79882</v>
      </c>
      <c r="G23" s="58"/>
    </row>
    <row r="24" spans="1:7" ht="14.25">
      <c r="A24">
        <f t="shared" si="0"/>
        <v>2022</v>
      </c>
      <c r="B24" s="4">
        <f>C23*5</f>
        <v>432843.9941</v>
      </c>
      <c r="C24" s="10">
        <f t="shared" si="2"/>
        <v>87434.4868082</v>
      </c>
      <c r="G24" s="58"/>
    </row>
    <row r="25" spans="1:7" ht="14.25">
      <c r="A25">
        <f>A24+1</f>
        <v>2023</v>
      </c>
      <c r="B25" s="4">
        <f t="shared" si="1"/>
        <v>441544.15838141</v>
      </c>
      <c r="C25" s="10">
        <f t="shared" si="2"/>
        <v>88308.831676282</v>
      </c>
      <c r="G25" s="58"/>
    </row>
    <row r="26" spans="1:7" ht="14.25">
      <c r="A26">
        <f t="shared" si="0"/>
        <v>2024</v>
      </c>
      <c r="B26" s="4">
        <f t="shared" si="1"/>
        <v>445959.5999652241</v>
      </c>
      <c r="C26" s="10">
        <f t="shared" si="2"/>
        <v>89191.91999304482</v>
      </c>
      <c r="G26" s="58"/>
    </row>
    <row r="27" spans="1:3" ht="14.25">
      <c r="A27">
        <f t="shared" si="0"/>
        <v>2025</v>
      </c>
      <c r="B27" s="4">
        <f t="shared" si="1"/>
        <v>450419.19596487633</v>
      </c>
      <c r="C27" s="10">
        <f t="shared" si="2"/>
        <v>90083.83919297527</v>
      </c>
    </row>
    <row r="28" spans="1:3" ht="14.25">
      <c r="A28">
        <f t="shared" si="0"/>
        <v>2026</v>
      </c>
      <c r="B28" s="4">
        <f t="shared" si="1"/>
        <v>454923.3879245251</v>
      </c>
      <c r="C28" s="10">
        <f t="shared" si="2"/>
        <v>90984.67758490502</v>
      </c>
    </row>
    <row r="29" spans="1:3" ht="14.25">
      <c r="A29">
        <f t="shared" si="0"/>
        <v>2027</v>
      </c>
      <c r="B29" s="4">
        <f t="shared" si="1"/>
        <v>459472.6218037703</v>
      </c>
      <c r="C29" s="10">
        <f t="shared" si="2"/>
        <v>91894.52436075406</v>
      </c>
    </row>
    <row r="30" spans="1:3" ht="14.25">
      <c r="A30">
        <f t="shared" si="0"/>
        <v>2028</v>
      </c>
      <c r="B30" s="4">
        <f t="shared" si="1"/>
        <v>464067.34802180796</v>
      </c>
      <c r="C30" s="10">
        <f t="shared" si="2"/>
        <v>92813.4696043616</v>
      </c>
    </row>
    <row r="31" spans="1:3" ht="14.25">
      <c r="A31">
        <f>A30+1</f>
        <v>2029</v>
      </c>
      <c r="B31" s="4">
        <f t="shared" si="1"/>
        <v>468708.0215020261</v>
      </c>
      <c r="C31" s="10">
        <f t="shared" si="2"/>
        <v>93741.60430040522</v>
      </c>
    </row>
    <row r="32" spans="1:3" ht="14.25">
      <c r="A32">
        <f t="shared" si="0"/>
        <v>2030</v>
      </c>
      <c r="B32" s="4">
        <f t="shared" si="1"/>
        <v>473395.10171704635</v>
      </c>
      <c r="C32" s="10">
        <f t="shared" si="2"/>
        <v>94679.02034340927</v>
      </c>
    </row>
    <row r="33" spans="1:3" ht="14.25">
      <c r="A33">
        <v>2031</v>
      </c>
      <c r="B33" s="4">
        <f t="shared" si="1"/>
        <v>478129.0527342168</v>
      </c>
      <c r="C33" s="10">
        <f t="shared" si="2"/>
        <v>95625.81054684336</v>
      </c>
    </row>
    <row r="34" spans="1:3" ht="14.25">
      <c r="A34">
        <v>2032</v>
      </c>
      <c r="B34" s="4">
        <f t="shared" si="1"/>
        <v>482910.343261559</v>
      </c>
      <c r="C34" s="10">
        <f t="shared" si="2"/>
        <v>96582.0686523118</v>
      </c>
    </row>
    <row r="35" spans="1:3" ht="14.25">
      <c r="A35">
        <v>2033</v>
      </c>
      <c r="B35" s="4">
        <f t="shared" si="1"/>
        <v>487739.4466941746</v>
      </c>
      <c r="C35" s="10">
        <f t="shared" si="2"/>
        <v>97547.88933883492</v>
      </c>
    </row>
    <row r="36" spans="1:3" ht="14.25">
      <c r="A36">
        <v>2034</v>
      </c>
      <c r="B36" s="4">
        <f t="shared" si="1"/>
        <v>492616.8411611164</v>
      </c>
      <c r="C36" s="10">
        <f t="shared" si="2"/>
        <v>98523.36823222328</v>
      </c>
    </row>
    <row r="37" spans="1:3" ht="14.25">
      <c r="A37">
        <v>2035</v>
      </c>
      <c r="B37" s="4">
        <f t="shared" si="1"/>
        <v>497543.00957272755</v>
      </c>
      <c r="C37" s="10">
        <f t="shared" si="2"/>
        <v>99508.6019145455</v>
      </c>
    </row>
    <row r="38" spans="1:3" ht="14.25">
      <c r="A38">
        <v>2036</v>
      </c>
      <c r="B38" s="4">
        <f t="shared" si="1"/>
        <v>502518.4396684548</v>
      </c>
      <c r="C38" s="10">
        <f t="shared" si="2"/>
        <v>100503.68793369096</v>
      </c>
    </row>
    <row r="39" spans="1:3" ht="14.25">
      <c r="A39">
        <v>2037</v>
      </c>
      <c r="B39" s="4">
        <f t="shared" si="1"/>
        <v>507543.6240651394</v>
      </c>
      <c r="C39" s="10">
        <f t="shared" si="2"/>
        <v>101508.72481302787</v>
      </c>
    </row>
    <row r="40" spans="1:3" ht="14.25">
      <c r="A40">
        <v>2038</v>
      </c>
      <c r="B40" s="4">
        <f t="shared" si="1"/>
        <v>512619.06030579074</v>
      </c>
      <c r="C40" s="10">
        <f t="shared" si="2"/>
        <v>102523.81206115815</v>
      </c>
    </row>
    <row r="41" spans="1:3" ht="14.25">
      <c r="A41">
        <v>2039</v>
      </c>
      <c r="B41" s="4">
        <f t="shared" si="1"/>
        <v>517745.2509088487</v>
      </c>
      <c r="C41" s="10">
        <f t="shared" si="2"/>
        <v>103549.05018176974</v>
      </c>
    </row>
    <row r="42" spans="1:3" ht="14.25">
      <c r="A42">
        <v>2040</v>
      </c>
      <c r="B42" s="4">
        <f t="shared" si="1"/>
        <v>522922.70341793715</v>
      </c>
      <c r="C42" s="10">
        <f t="shared" si="2"/>
        <v>104584.54068358743</v>
      </c>
    </row>
    <row r="43" spans="1:3" ht="14.25">
      <c r="A43">
        <f aca="true" t="shared" si="4" ref="A43:A52">A42+1</f>
        <v>2041</v>
      </c>
      <c r="B43" s="4">
        <f t="shared" si="1"/>
        <v>528151.9304521165</v>
      </c>
      <c r="C43" s="10">
        <f t="shared" si="2"/>
        <v>105630.3860904233</v>
      </c>
    </row>
    <row r="44" spans="1:3" ht="14.25">
      <c r="A44">
        <f t="shared" si="4"/>
        <v>2042</v>
      </c>
      <c r="B44" s="4">
        <f t="shared" si="1"/>
        <v>533433.4497566377</v>
      </c>
      <c r="C44" s="10">
        <f t="shared" si="2"/>
        <v>106686.68995132753</v>
      </c>
    </row>
    <row r="45" spans="1:3" ht="14.25">
      <c r="A45">
        <f t="shared" si="4"/>
        <v>2043</v>
      </c>
      <c r="B45" s="4">
        <f t="shared" si="1"/>
        <v>538767.784254204</v>
      </c>
      <c r="C45" s="10">
        <f t="shared" si="2"/>
        <v>107753.5568508408</v>
      </c>
    </row>
    <row r="46" spans="1:3" ht="14.25">
      <c r="A46">
        <f t="shared" si="4"/>
        <v>2044</v>
      </c>
      <c r="B46" s="4">
        <f t="shared" si="1"/>
        <v>544155.4620967461</v>
      </c>
      <c r="C46" s="10">
        <f t="shared" si="2"/>
        <v>108831.09241934921</v>
      </c>
    </row>
    <row r="47" spans="1:3" ht="14.25">
      <c r="A47">
        <f t="shared" si="4"/>
        <v>2045</v>
      </c>
      <c r="B47" s="4">
        <f t="shared" si="1"/>
        <v>549597.0167177134</v>
      </c>
      <c r="C47" s="10">
        <f t="shared" si="2"/>
        <v>109919.4033435427</v>
      </c>
    </row>
    <row r="48" spans="1:3" ht="14.25">
      <c r="A48">
        <f t="shared" si="4"/>
        <v>2046</v>
      </c>
      <c r="B48" s="4">
        <f t="shared" si="1"/>
        <v>555092.9868848906</v>
      </c>
      <c r="C48" s="10">
        <f t="shared" si="2"/>
        <v>111018.59737697813</v>
      </c>
    </row>
    <row r="49" spans="1:3" ht="14.25">
      <c r="A49">
        <f t="shared" si="4"/>
        <v>2047</v>
      </c>
      <c r="B49" s="4">
        <f t="shared" si="1"/>
        <v>560643.9167537396</v>
      </c>
      <c r="C49" s="10">
        <f t="shared" si="2"/>
        <v>112128.78335074791</v>
      </c>
    </row>
    <row r="50" spans="1:3" ht="14.25">
      <c r="A50">
        <f t="shared" si="4"/>
        <v>2048</v>
      </c>
      <c r="B50" s="4">
        <f t="shared" si="1"/>
        <v>566250.355921277</v>
      </c>
      <c r="C50" s="10">
        <f t="shared" si="2"/>
        <v>113250.07118425539</v>
      </c>
    </row>
    <row r="51" spans="1:3" ht="14.25">
      <c r="A51">
        <f t="shared" si="4"/>
        <v>2049</v>
      </c>
      <c r="B51" s="4">
        <f t="shared" si="1"/>
        <v>571912.8594804897</v>
      </c>
      <c r="C51" s="10">
        <f t="shared" si="2"/>
        <v>114382.57189609794</v>
      </c>
    </row>
    <row r="52" spans="1:3" ht="14.25">
      <c r="A52">
        <f t="shared" si="4"/>
        <v>2050</v>
      </c>
      <c r="B52" s="4">
        <f t="shared" si="1"/>
        <v>577631.9880752946</v>
      </c>
      <c r="C52" s="10">
        <f t="shared" si="2"/>
        <v>115526.39761505893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  <col min="3" max="3" width="37.625" style="10" customWidth="1"/>
    <col min="4" max="4" width="4.875" style="0" bestFit="1" customWidth="1"/>
    <col min="8" max="8" width="24.125" style="0" customWidth="1"/>
  </cols>
  <sheetData>
    <row r="2" spans="1:7" ht="15.75">
      <c r="A2" s="1" t="s">
        <v>53</v>
      </c>
      <c r="B2" s="5"/>
      <c r="C2" s="8"/>
      <c r="D2" s="1"/>
      <c r="E2" s="1"/>
      <c r="F2" s="1"/>
      <c r="G2" s="1"/>
    </row>
    <row r="3" spans="1:7" ht="15.75">
      <c r="A3" s="1" t="s">
        <v>5</v>
      </c>
      <c r="B3" s="5"/>
      <c r="C3" s="8"/>
      <c r="D3" s="1"/>
      <c r="E3" s="1"/>
      <c r="F3" s="1"/>
      <c r="G3" s="1"/>
    </row>
    <row r="4" spans="1:7" ht="15.75">
      <c r="A4" s="1"/>
      <c r="B4" s="5"/>
      <c r="C4" s="8"/>
      <c r="D4" s="1"/>
      <c r="E4" s="1"/>
      <c r="F4" s="1"/>
      <c r="G4" s="1"/>
    </row>
    <row r="5" spans="1:3" ht="15.75" customHeight="1">
      <c r="A5" s="2" t="s">
        <v>0</v>
      </c>
      <c r="B5" s="6" t="s">
        <v>1</v>
      </c>
      <c r="C5" s="9" t="s">
        <v>4</v>
      </c>
    </row>
    <row r="6" spans="1:2" ht="14.25" hidden="1">
      <c r="A6">
        <v>2004</v>
      </c>
      <c r="B6" s="4">
        <v>85532</v>
      </c>
    </row>
    <row r="7" spans="1:6" ht="0.75" customHeight="1" hidden="1">
      <c r="A7">
        <f aca="true" t="shared" si="0" ref="A7:A37">A6+1</f>
        <v>2005</v>
      </c>
      <c r="B7" s="4">
        <v>159315</v>
      </c>
      <c r="C7" s="10">
        <f aca="true" t="shared" si="1" ref="C7:C19">B7/5</f>
        <v>31863</v>
      </c>
      <c r="D7">
        <v>1.01</v>
      </c>
      <c r="E7" s="7"/>
      <c r="F7" s="20"/>
    </row>
    <row r="8" spans="1:6" ht="15" hidden="1">
      <c r="A8">
        <f t="shared" si="0"/>
        <v>2006</v>
      </c>
      <c r="B8" s="4">
        <v>164722</v>
      </c>
      <c r="C8" s="10">
        <f t="shared" si="1"/>
        <v>32944.4</v>
      </c>
      <c r="F8" s="21"/>
    </row>
    <row r="9" spans="1:6" ht="15" hidden="1">
      <c r="A9">
        <f t="shared" si="0"/>
        <v>2007</v>
      </c>
      <c r="B9" s="4">
        <v>160159</v>
      </c>
      <c r="C9" s="10">
        <f t="shared" si="1"/>
        <v>32031.8</v>
      </c>
      <c r="F9" s="21"/>
    </row>
    <row r="10" spans="1:6" ht="15" hidden="1">
      <c r="A10">
        <f t="shared" si="0"/>
        <v>2008</v>
      </c>
      <c r="B10" s="4">
        <v>168078</v>
      </c>
      <c r="C10" s="10">
        <f t="shared" si="1"/>
        <v>33615.6</v>
      </c>
      <c r="F10" s="21"/>
    </row>
    <row r="11" spans="1:6" ht="15" hidden="1">
      <c r="A11">
        <f t="shared" si="0"/>
        <v>2009</v>
      </c>
      <c r="B11" s="4">
        <v>170620</v>
      </c>
      <c r="C11" s="10">
        <f t="shared" si="1"/>
        <v>34124</v>
      </c>
      <c r="F11" s="21"/>
    </row>
    <row r="12" spans="1:6" ht="15" hidden="1">
      <c r="A12">
        <f t="shared" si="0"/>
        <v>2010</v>
      </c>
      <c r="B12" s="22">
        <v>164339</v>
      </c>
      <c r="C12" s="10">
        <f t="shared" si="1"/>
        <v>32867.8</v>
      </c>
      <c r="F12" s="21"/>
    </row>
    <row r="13" spans="1:6" ht="15" hidden="1">
      <c r="A13">
        <f t="shared" si="0"/>
        <v>2011</v>
      </c>
      <c r="B13" s="22">
        <v>162570</v>
      </c>
      <c r="C13" s="10">
        <f t="shared" si="1"/>
        <v>32514</v>
      </c>
      <c r="F13" s="21"/>
    </row>
    <row r="14" spans="1:6" ht="15" hidden="1">
      <c r="A14">
        <f t="shared" si="0"/>
        <v>2012</v>
      </c>
      <c r="B14" s="22">
        <v>160376</v>
      </c>
      <c r="C14" s="10">
        <f t="shared" si="1"/>
        <v>32075.2</v>
      </c>
      <c r="F14" s="21"/>
    </row>
    <row r="15" spans="1:6" ht="15" hidden="1">
      <c r="A15">
        <f t="shared" si="0"/>
        <v>2013</v>
      </c>
      <c r="B15" s="22">
        <v>159371</v>
      </c>
      <c r="C15" s="10">
        <f t="shared" si="1"/>
        <v>31874.2</v>
      </c>
      <c r="F15" s="21"/>
    </row>
    <row r="16" spans="1:6" ht="15" hidden="1">
      <c r="A16">
        <f t="shared" si="0"/>
        <v>2014</v>
      </c>
      <c r="B16" s="22">
        <v>223660</v>
      </c>
      <c r="C16" s="10">
        <f t="shared" si="1"/>
        <v>44732</v>
      </c>
      <c r="F16" s="21"/>
    </row>
    <row r="17" spans="1:3" ht="14.25">
      <c r="A17">
        <f t="shared" si="0"/>
        <v>2015</v>
      </c>
      <c r="B17" s="22">
        <v>190621</v>
      </c>
      <c r="C17" s="10">
        <f t="shared" si="1"/>
        <v>38124.2</v>
      </c>
    </row>
    <row r="18" spans="1:8" ht="15">
      <c r="A18">
        <f t="shared" si="0"/>
        <v>2016</v>
      </c>
      <c r="B18" s="22">
        <v>190314</v>
      </c>
      <c r="C18" s="10">
        <f t="shared" si="1"/>
        <v>38062.8</v>
      </c>
      <c r="F18" s="26"/>
      <c r="H18" s="26"/>
    </row>
    <row r="19" spans="1:8" ht="15">
      <c r="A19">
        <f t="shared" si="0"/>
        <v>2017</v>
      </c>
      <c r="B19" s="22">
        <v>198342</v>
      </c>
      <c r="C19" s="10">
        <f t="shared" si="1"/>
        <v>39668.4</v>
      </c>
      <c r="F19" s="26"/>
      <c r="H19" s="26"/>
    </row>
    <row r="20" spans="1:8" ht="15">
      <c r="A20">
        <f t="shared" si="0"/>
        <v>2018</v>
      </c>
      <c r="B20" s="22">
        <v>200845.9</v>
      </c>
      <c r="C20" s="10">
        <f>B21/15</f>
        <v>45325.86</v>
      </c>
      <c r="F20" s="26"/>
      <c r="H20" s="26"/>
    </row>
    <row r="21" spans="1:8" ht="15">
      <c r="A21">
        <f t="shared" si="0"/>
        <v>2019</v>
      </c>
      <c r="B21" s="22">
        <v>679887.9</v>
      </c>
      <c r="C21" s="10">
        <f>B22/20</f>
        <v>40058.4835</v>
      </c>
      <c r="F21" s="26"/>
      <c r="H21" s="26"/>
    </row>
    <row r="22" spans="1:8" ht="15">
      <c r="A22">
        <f t="shared" si="0"/>
        <v>2020</v>
      </c>
      <c r="B22" s="22">
        <v>801169.67</v>
      </c>
      <c r="C22" s="10">
        <f>B23/20</f>
        <v>38000</v>
      </c>
      <c r="F22" s="26"/>
      <c r="H22" s="26"/>
    </row>
    <row r="23" spans="1:8" ht="15">
      <c r="A23">
        <f t="shared" si="0"/>
        <v>2021</v>
      </c>
      <c r="B23" s="22">
        <v>760000</v>
      </c>
      <c r="C23" s="10">
        <f aca="true" t="shared" si="2" ref="C23:C52">C22*D$7</f>
        <v>38380</v>
      </c>
      <c r="D23" s="10"/>
      <c r="F23" s="26"/>
      <c r="H23" s="26"/>
    </row>
    <row r="24" spans="1:3" ht="14.25">
      <c r="A24">
        <f t="shared" si="0"/>
        <v>2022</v>
      </c>
      <c r="B24" s="22">
        <f>C24*25</f>
        <v>969095.0000000001</v>
      </c>
      <c r="C24" s="10">
        <f t="shared" si="2"/>
        <v>38763.8</v>
      </c>
    </row>
    <row r="25" spans="1:3" ht="14.25">
      <c r="A25">
        <f>A24+1</f>
        <v>2023</v>
      </c>
      <c r="B25" s="22">
        <f aca="true" t="shared" si="3" ref="B25:B52">C25*25</f>
        <v>978785.9500000001</v>
      </c>
      <c r="C25" s="10">
        <f t="shared" si="2"/>
        <v>39151.438</v>
      </c>
    </row>
    <row r="26" spans="1:3" ht="14.25">
      <c r="A26">
        <f t="shared" si="0"/>
        <v>2024</v>
      </c>
      <c r="B26" s="22">
        <f t="shared" si="3"/>
        <v>988573.8095000001</v>
      </c>
      <c r="C26" s="10">
        <f t="shared" si="2"/>
        <v>39542.95238</v>
      </c>
    </row>
    <row r="27" spans="1:3" ht="14.25">
      <c r="A27">
        <f t="shared" si="0"/>
        <v>2025</v>
      </c>
      <c r="B27" s="22">
        <f t="shared" si="3"/>
        <v>998459.547595</v>
      </c>
      <c r="C27" s="10">
        <f t="shared" si="2"/>
        <v>39938.3819038</v>
      </c>
    </row>
    <row r="28" spans="1:3" ht="14.25">
      <c r="A28">
        <f t="shared" si="0"/>
        <v>2026</v>
      </c>
      <c r="B28" s="22">
        <f t="shared" si="3"/>
        <v>1008444.1430709499</v>
      </c>
      <c r="C28" s="10">
        <f t="shared" si="2"/>
        <v>40337.765722838</v>
      </c>
    </row>
    <row r="29" spans="1:3" ht="14.25">
      <c r="A29">
        <f t="shared" si="0"/>
        <v>2027</v>
      </c>
      <c r="B29" s="22">
        <f t="shared" si="3"/>
        <v>1018528.5845016595</v>
      </c>
      <c r="C29" s="10">
        <f t="shared" si="2"/>
        <v>40741.14338006638</v>
      </c>
    </row>
    <row r="30" spans="1:3" ht="14.25">
      <c r="A30">
        <f t="shared" si="0"/>
        <v>2028</v>
      </c>
      <c r="B30" s="22">
        <f t="shared" si="3"/>
        <v>1028713.8703466761</v>
      </c>
      <c r="C30" s="10">
        <f t="shared" si="2"/>
        <v>41148.55481386704</v>
      </c>
    </row>
    <row r="31" spans="1:3" ht="14.25">
      <c r="A31">
        <f>A30+1</f>
        <v>2029</v>
      </c>
      <c r="B31" s="22">
        <f t="shared" si="3"/>
        <v>1039001.0090501428</v>
      </c>
      <c r="C31" s="10">
        <f t="shared" si="2"/>
        <v>41560.04036200571</v>
      </c>
    </row>
    <row r="32" spans="1:3" ht="14.25">
      <c r="A32">
        <f t="shared" si="0"/>
        <v>2030</v>
      </c>
      <c r="B32" s="22">
        <f t="shared" si="3"/>
        <v>1049391.0191406442</v>
      </c>
      <c r="C32" s="10">
        <f t="shared" si="2"/>
        <v>41975.64076562577</v>
      </c>
    </row>
    <row r="33" spans="1:3" ht="14.25">
      <c r="A33">
        <f t="shared" si="0"/>
        <v>2031</v>
      </c>
      <c r="B33" s="22">
        <f t="shared" si="3"/>
        <v>1059884.9293320507</v>
      </c>
      <c r="C33" s="10">
        <f t="shared" si="2"/>
        <v>42395.39717328203</v>
      </c>
    </row>
    <row r="34" spans="1:3" ht="14.25">
      <c r="A34">
        <f t="shared" si="0"/>
        <v>2032</v>
      </c>
      <c r="B34" s="22">
        <f t="shared" si="3"/>
        <v>1070483.7786253712</v>
      </c>
      <c r="C34" s="10">
        <f t="shared" si="2"/>
        <v>42819.35114501485</v>
      </c>
    </row>
    <row r="35" spans="1:3" ht="14.25">
      <c r="A35">
        <f t="shared" si="0"/>
        <v>2033</v>
      </c>
      <c r="B35" s="22">
        <f t="shared" si="3"/>
        <v>1081188.616411625</v>
      </c>
      <c r="C35" s="10">
        <f t="shared" si="2"/>
        <v>43247.544656465</v>
      </c>
    </row>
    <row r="36" spans="1:3" ht="14.25">
      <c r="A36">
        <f t="shared" si="0"/>
        <v>2034</v>
      </c>
      <c r="B36" s="22">
        <f t="shared" si="3"/>
        <v>1092000.5025757411</v>
      </c>
      <c r="C36" s="10">
        <f t="shared" si="2"/>
        <v>43680.020103029645</v>
      </c>
    </row>
    <row r="37" spans="1:3" ht="14.25">
      <c r="A37">
        <f t="shared" si="0"/>
        <v>2035</v>
      </c>
      <c r="B37" s="22">
        <f t="shared" si="3"/>
        <v>1102920.5076014984</v>
      </c>
      <c r="C37" s="10">
        <f t="shared" si="2"/>
        <v>44116.82030405994</v>
      </c>
    </row>
    <row r="38" spans="1:3" ht="14.25">
      <c r="A38">
        <v>2036</v>
      </c>
      <c r="B38" s="22">
        <f t="shared" si="3"/>
        <v>1113949.7126775135</v>
      </c>
      <c r="C38" s="10">
        <f t="shared" si="2"/>
        <v>44557.98850710054</v>
      </c>
    </row>
    <row r="39" spans="1:3" ht="14.25">
      <c r="A39">
        <v>2037</v>
      </c>
      <c r="B39" s="22">
        <f t="shared" si="3"/>
        <v>1125089.2098042886</v>
      </c>
      <c r="C39" s="10">
        <f t="shared" si="2"/>
        <v>45003.568392171546</v>
      </c>
    </row>
    <row r="40" spans="1:3" ht="14.25">
      <c r="A40">
        <v>2038</v>
      </c>
      <c r="B40" s="22">
        <f t="shared" si="3"/>
        <v>1136340.1019023315</v>
      </c>
      <c r="C40" s="10">
        <f t="shared" si="2"/>
        <v>45453.60407609326</v>
      </c>
    </row>
    <row r="41" spans="1:3" ht="14.25">
      <c r="A41">
        <v>2038</v>
      </c>
      <c r="B41" s="22">
        <f t="shared" si="3"/>
        <v>1147703.5029213547</v>
      </c>
      <c r="C41" s="10">
        <f t="shared" si="2"/>
        <v>45908.14011685419</v>
      </c>
    </row>
    <row r="42" spans="1:3" ht="14.25">
      <c r="A42">
        <v>2040</v>
      </c>
      <c r="B42" s="22">
        <f t="shared" si="3"/>
        <v>1159180.5379505684</v>
      </c>
      <c r="C42" s="10">
        <f t="shared" si="2"/>
        <v>46367.221518022736</v>
      </c>
    </row>
    <row r="43" spans="1:3" ht="14.25">
      <c r="A43">
        <f aca="true" t="shared" si="4" ref="A43:A52">A42+1</f>
        <v>2041</v>
      </c>
      <c r="B43" s="22">
        <f t="shared" si="3"/>
        <v>1170772.343330074</v>
      </c>
      <c r="C43" s="10">
        <f t="shared" si="2"/>
        <v>46830.89373320296</v>
      </c>
    </row>
    <row r="44" spans="1:3" ht="14.25">
      <c r="A44">
        <f t="shared" si="4"/>
        <v>2042</v>
      </c>
      <c r="B44" s="22">
        <f t="shared" si="3"/>
        <v>1182480.0667633747</v>
      </c>
      <c r="C44" s="10">
        <f t="shared" si="2"/>
        <v>47299.20267053499</v>
      </c>
    </row>
    <row r="45" spans="1:3" ht="14.25">
      <c r="A45">
        <f t="shared" si="4"/>
        <v>2043</v>
      </c>
      <c r="B45" s="22">
        <f t="shared" si="3"/>
        <v>1194304.8674310087</v>
      </c>
      <c r="C45" s="10">
        <f t="shared" si="2"/>
        <v>47772.194697240346</v>
      </c>
    </row>
    <row r="46" spans="1:3" ht="14.25">
      <c r="A46">
        <f t="shared" si="4"/>
        <v>2044</v>
      </c>
      <c r="B46" s="22">
        <f t="shared" si="3"/>
        <v>1206247.9161053186</v>
      </c>
      <c r="C46" s="10">
        <f t="shared" si="2"/>
        <v>48249.916644212746</v>
      </c>
    </row>
    <row r="47" spans="1:3" ht="14.25">
      <c r="A47">
        <f t="shared" si="4"/>
        <v>2045</v>
      </c>
      <c r="B47" s="22">
        <f t="shared" si="3"/>
        <v>1218310.3952663718</v>
      </c>
      <c r="C47" s="10">
        <f t="shared" si="2"/>
        <v>48732.41581065487</v>
      </c>
    </row>
    <row r="48" spans="1:3" ht="14.25">
      <c r="A48">
        <f t="shared" si="4"/>
        <v>2046</v>
      </c>
      <c r="B48" s="22">
        <f t="shared" si="3"/>
        <v>1230493.4992190355</v>
      </c>
      <c r="C48" s="10">
        <f t="shared" si="2"/>
        <v>49219.73996876142</v>
      </c>
    </row>
    <row r="49" spans="1:3" ht="14.25">
      <c r="A49">
        <f t="shared" si="4"/>
        <v>2047</v>
      </c>
      <c r="B49" s="22">
        <f t="shared" si="3"/>
        <v>1242798.434211226</v>
      </c>
      <c r="C49" s="10">
        <f t="shared" si="2"/>
        <v>49711.937368449035</v>
      </c>
    </row>
    <row r="50" spans="1:3" ht="14.25">
      <c r="A50">
        <f t="shared" si="4"/>
        <v>2048</v>
      </c>
      <c r="B50" s="22">
        <f t="shared" si="3"/>
        <v>1255226.4185533382</v>
      </c>
      <c r="C50" s="10">
        <f t="shared" si="2"/>
        <v>50209.05674213353</v>
      </c>
    </row>
    <row r="51" spans="1:3" ht="14.25">
      <c r="A51">
        <f t="shared" si="4"/>
        <v>2049</v>
      </c>
      <c r="B51" s="22">
        <f t="shared" si="3"/>
        <v>1267778.6827388715</v>
      </c>
      <c r="C51" s="10">
        <f t="shared" si="2"/>
        <v>50711.147309554864</v>
      </c>
    </row>
    <row r="52" spans="1:3" ht="14.25">
      <c r="A52">
        <f t="shared" si="4"/>
        <v>2050</v>
      </c>
      <c r="B52" s="22">
        <f t="shared" si="3"/>
        <v>1280456.4695662605</v>
      </c>
      <c r="C52" s="10">
        <f t="shared" si="2"/>
        <v>51218.25878265042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A3" sqref="A3"/>
    </sheetView>
  </sheetViews>
  <sheetFormatPr defaultColWidth="9.00390625" defaultRowHeight="14.25"/>
  <cols>
    <col min="2" max="2" width="22.50390625" style="4" customWidth="1"/>
    <col min="3" max="3" width="37.50390625" style="10" customWidth="1"/>
    <col min="4" max="4" width="10.875" style="0" bestFit="1" customWidth="1"/>
    <col min="7" max="7" width="15.875" style="0" customWidth="1"/>
  </cols>
  <sheetData>
    <row r="2" spans="1:7" ht="15.75">
      <c r="A2" s="1" t="s">
        <v>54</v>
      </c>
      <c r="B2" s="5"/>
      <c r="C2" s="8"/>
      <c r="D2" s="1"/>
      <c r="E2" s="1"/>
      <c r="F2" s="1"/>
      <c r="G2" s="1"/>
    </row>
    <row r="3" spans="1:7" ht="15.75">
      <c r="A3" s="1" t="s">
        <v>5</v>
      </c>
      <c r="B3" s="5"/>
      <c r="C3" s="8"/>
      <c r="D3" s="1"/>
      <c r="E3" s="1"/>
      <c r="F3" s="1"/>
      <c r="G3" s="1"/>
    </row>
    <row r="4" spans="1:7" ht="15.75">
      <c r="A4" s="1"/>
      <c r="B4" s="5"/>
      <c r="C4" s="8"/>
      <c r="D4" s="1"/>
      <c r="E4" s="1"/>
      <c r="F4" s="1"/>
      <c r="G4" s="1"/>
    </row>
    <row r="5" spans="1:3" ht="15">
      <c r="A5" s="2" t="s">
        <v>0</v>
      </c>
      <c r="B5" s="6" t="s">
        <v>1</v>
      </c>
      <c r="C5" s="9" t="s">
        <v>4</v>
      </c>
    </row>
    <row r="6" spans="1:2" ht="14.25" hidden="1">
      <c r="A6">
        <v>2004</v>
      </c>
      <c r="B6" s="4">
        <v>85532</v>
      </c>
    </row>
    <row r="7" spans="1:6" ht="0.75" customHeight="1">
      <c r="A7">
        <f aca="true" t="shared" si="0" ref="A7:A37">A6+1</f>
        <v>2005</v>
      </c>
      <c r="B7" s="4">
        <v>159315</v>
      </c>
      <c r="C7" s="10">
        <f>B7/5</f>
        <v>31863</v>
      </c>
      <c r="D7">
        <v>1.01</v>
      </c>
      <c r="E7" s="7"/>
      <c r="F7" s="20">
        <v>159315</v>
      </c>
    </row>
    <row r="8" spans="1:8" ht="14.25" hidden="1">
      <c r="A8">
        <f t="shared" si="0"/>
        <v>2006</v>
      </c>
      <c r="B8" s="4">
        <v>200232</v>
      </c>
      <c r="C8" s="10">
        <v>20023</v>
      </c>
      <c r="F8" s="25">
        <v>2013</v>
      </c>
      <c r="G8" s="4">
        <v>217239.43</v>
      </c>
      <c r="H8" s="10">
        <f>G8/10</f>
        <v>21723.943</v>
      </c>
    </row>
    <row r="9" spans="1:8" ht="14.25" hidden="1">
      <c r="A9">
        <f t="shared" si="0"/>
        <v>2007</v>
      </c>
      <c r="B9" s="4">
        <v>207395</v>
      </c>
      <c r="C9" s="10">
        <v>20740</v>
      </c>
      <c r="F9" s="25">
        <v>2012</v>
      </c>
      <c r="G9" s="4">
        <v>217479.83</v>
      </c>
      <c r="H9" s="10">
        <f aca="true" t="shared" si="1" ref="H9:H15">G9/10</f>
        <v>21747.983</v>
      </c>
    </row>
    <row r="10" spans="1:8" ht="14.25" hidden="1">
      <c r="A10">
        <f t="shared" si="0"/>
        <v>2008</v>
      </c>
      <c r="B10" s="4">
        <v>236064</v>
      </c>
      <c r="C10" s="10">
        <v>23606</v>
      </c>
      <c r="F10" s="25">
        <v>2011</v>
      </c>
      <c r="G10" s="4">
        <v>217121.26</v>
      </c>
      <c r="H10" s="10">
        <f t="shared" si="1"/>
        <v>21712.126</v>
      </c>
    </row>
    <row r="11" spans="1:8" ht="14.25" hidden="1">
      <c r="A11">
        <f t="shared" si="0"/>
        <v>2009</v>
      </c>
      <c r="B11" s="4">
        <v>234649</v>
      </c>
      <c r="C11" s="10">
        <v>23465</v>
      </c>
      <c r="F11" s="25">
        <v>2010</v>
      </c>
      <c r="G11" s="4">
        <v>228334.78</v>
      </c>
      <c r="H11" s="10">
        <f t="shared" si="1"/>
        <v>22833.478</v>
      </c>
    </row>
    <row r="12" spans="1:8" ht="0.75" customHeight="1">
      <c r="A12">
        <f t="shared" si="0"/>
        <v>2010</v>
      </c>
      <c r="B12" s="27">
        <f>C12*5</f>
        <v>114165</v>
      </c>
      <c r="C12" s="28">
        <v>22833</v>
      </c>
      <c r="F12" s="25">
        <v>2009</v>
      </c>
      <c r="G12" s="4">
        <v>234648.83</v>
      </c>
      <c r="H12" s="10">
        <f t="shared" si="1"/>
        <v>23464.882999999998</v>
      </c>
    </row>
    <row r="13" spans="1:8" ht="14.25" hidden="1">
      <c r="A13">
        <f t="shared" si="0"/>
        <v>2011</v>
      </c>
      <c r="B13" s="27">
        <f>C13*5</f>
        <v>108560</v>
      </c>
      <c r="C13" s="28">
        <v>21712</v>
      </c>
      <c r="F13" s="25">
        <v>2008</v>
      </c>
      <c r="G13" s="4">
        <v>236064.28</v>
      </c>
      <c r="H13" s="10">
        <f t="shared" si="1"/>
        <v>23606.428</v>
      </c>
    </row>
    <row r="14" spans="1:8" ht="14.25" hidden="1">
      <c r="A14">
        <f t="shared" si="0"/>
        <v>2012</v>
      </c>
      <c r="B14" s="27">
        <f>C14*5</f>
        <v>108740</v>
      </c>
      <c r="C14" s="28">
        <v>21748</v>
      </c>
      <c r="F14" s="25">
        <v>2007</v>
      </c>
      <c r="G14" s="4">
        <v>207395.02</v>
      </c>
      <c r="H14" s="10">
        <f t="shared" si="1"/>
        <v>20739.502</v>
      </c>
    </row>
    <row r="15" spans="1:8" ht="14.25" hidden="1">
      <c r="A15">
        <f t="shared" si="0"/>
        <v>2013</v>
      </c>
      <c r="B15" s="27">
        <v>108620</v>
      </c>
      <c r="C15" s="28">
        <v>21724</v>
      </c>
      <c r="F15" s="25">
        <v>2006</v>
      </c>
      <c r="G15" s="4">
        <v>200231.66</v>
      </c>
      <c r="H15" s="10">
        <f t="shared" si="1"/>
        <v>20023.166</v>
      </c>
    </row>
    <row r="16" spans="1:6" ht="15" hidden="1">
      <c r="A16">
        <f t="shared" si="0"/>
        <v>2014</v>
      </c>
      <c r="B16" s="27">
        <v>166118</v>
      </c>
      <c r="C16" s="28">
        <v>33224</v>
      </c>
      <c r="F16" s="21"/>
    </row>
    <row r="17" spans="1:4" ht="14.25">
      <c r="A17">
        <f t="shared" si="0"/>
        <v>2015</v>
      </c>
      <c r="B17" s="27">
        <v>124805</v>
      </c>
      <c r="C17" s="28">
        <v>24961</v>
      </c>
      <c r="D17" s="7"/>
    </row>
    <row r="18" spans="1:4" ht="14.25">
      <c r="A18">
        <f t="shared" si="0"/>
        <v>2016</v>
      </c>
      <c r="B18" s="27">
        <v>118739</v>
      </c>
      <c r="C18" s="28">
        <v>23748</v>
      </c>
      <c r="D18" s="7"/>
    </row>
    <row r="19" spans="1:4" ht="14.25">
      <c r="A19">
        <f t="shared" si="0"/>
        <v>2017</v>
      </c>
      <c r="B19" s="27">
        <v>118778</v>
      </c>
      <c r="C19" s="28">
        <v>23756</v>
      </c>
      <c r="D19" s="7"/>
    </row>
    <row r="20" spans="1:4" ht="14.25">
      <c r="A20">
        <f t="shared" si="0"/>
        <v>2018</v>
      </c>
      <c r="B20" s="55">
        <v>117662</v>
      </c>
      <c r="C20" s="54">
        <v>23532.4</v>
      </c>
      <c r="D20" s="7"/>
    </row>
    <row r="21" spans="1:4" ht="14.25">
      <c r="A21">
        <f t="shared" si="0"/>
        <v>2019</v>
      </c>
      <c r="B21" s="22">
        <v>119227</v>
      </c>
      <c r="C21" s="10">
        <v>23845.4</v>
      </c>
      <c r="D21" s="7"/>
    </row>
    <row r="22" spans="1:5" ht="14.25">
      <c r="A22">
        <f t="shared" si="0"/>
        <v>2020</v>
      </c>
      <c r="B22" s="22">
        <v>120763</v>
      </c>
      <c r="C22" s="10">
        <v>24152.6</v>
      </c>
      <c r="D22" s="7"/>
      <c r="E22" s="17"/>
    </row>
    <row r="23" spans="1:4" ht="14.25">
      <c r="A23">
        <f t="shared" si="0"/>
        <v>2021</v>
      </c>
      <c r="B23" s="22">
        <f aca="true" t="shared" si="2" ref="B23:B52">C23*5</f>
        <v>121970.63</v>
      </c>
      <c r="C23" s="10">
        <f aca="true" t="shared" si="3" ref="C23:C52">C22*D$7</f>
        <v>24394.126</v>
      </c>
      <c r="D23" s="56"/>
    </row>
    <row r="24" spans="1:4" ht="14.25">
      <c r="A24">
        <f t="shared" si="0"/>
        <v>2022</v>
      </c>
      <c r="B24" s="22">
        <f t="shared" si="2"/>
        <v>123190.3363</v>
      </c>
      <c r="C24" s="10">
        <f t="shared" si="3"/>
        <v>24638.06726</v>
      </c>
      <c r="D24" s="7"/>
    </row>
    <row r="25" spans="1:4" ht="14.25">
      <c r="A25">
        <f>A24+1</f>
        <v>2023</v>
      </c>
      <c r="B25" s="22">
        <f t="shared" si="2"/>
        <v>124422.239663</v>
      </c>
      <c r="C25" s="10">
        <f t="shared" si="3"/>
        <v>24884.4479326</v>
      </c>
      <c r="D25" s="7"/>
    </row>
    <row r="26" spans="1:3" ht="14.25">
      <c r="A26">
        <f t="shared" si="0"/>
        <v>2024</v>
      </c>
      <c r="B26" s="22">
        <f t="shared" si="2"/>
        <v>125666.46205963</v>
      </c>
      <c r="C26" s="10">
        <f t="shared" si="3"/>
        <v>25133.292411926</v>
      </c>
    </row>
    <row r="27" spans="1:3" ht="14.25">
      <c r="A27">
        <f t="shared" si="0"/>
        <v>2025</v>
      </c>
      <c r="B27" s="22">
        <f t="shared" si="2"/>
        <v>126923.12668022628</v>
      </c>
      <c r="C27" s="10">
        <f t="shared" si="3"/>
        <v>25384.625336045257</v>
      </c>
    </row>
    <row r="28" spans="1:3" ht="14.25">
      <c r="A28">
        <f t="shared" si="0"/>
        <v>2026</v>
      </c>
      <c r="B28" s="22">
        <f t="shared" si="2"/>
        <v>128192.35794702856</v>
      </c>
      <c r="C28" s="10">
        <f t="shared" si="3"/>
        <v>25638.47158940571</v>
      </c>
    </row>
    <row r="29" spans="1:3" ht="14.25">
      <c r="A29">
        <f t="shared" si="0"/>
        <v>2027</v>
      </c>
      <c r="B29" s="22">
        <f t="shared" si="2"/>
        <v>129474.28152649885</v>
      </c>
      <c r="C29" s="10">
        <f t="shared" si="3"/>
        <v>25894.85630529977</v>
      </c>
    </row>
    <row r="30" spans="1:3" ht="14.25">
      <c r="A30">
        <f t="shared" si="0"/>
        <v>2028</v>
      </c>
      <c r="B30" s="22">
        <f t="shared" si="2"/>
        <v>130769.02434176384</v>
      </c>
      <c r="C30" s="10">
        <f t="shared" si="3"/>
        <v>26153.804868352767</v>
      </c>
    </row>
    <row r="31" spans="1:3" ht="14.25">
      <c r="A31">
        <f>A30+1</f>
        <v>2029</v>
      </c>
      <c r="B31" s="22">
        <f t="shared" si="2"/>
        <v>132076.71458518147</v>
      </c>
      <c r="C31" s="10">
        <f t="shared" si="3"/>
        <v>26415.342917036294</v>
      </c>
    </row>
    <row r="32" spans="1:3" ht="14.25">
      <c r="A32">
        <f t="shared" si="0"/>
        <v>2030</v>
      </c>
      <c r="B32" s="22">
        <f t="shared" si="2"/>
        <v>133397.4817310333</v>
      </c>
      <c r="C32" s="10">
        <f t="shared" si="3"/>
        <v>26679.49634620666</v>
      </c>
    </row>
    <row r="33" spans="1:3" ht="14.25">
      <c r="A33">
        <f t="shared" si="0"/>
        <v>2031</v>
      </c>
      <c r="B33" s="22">
        <f t="shared" si="2"/>
        <v>134731.45654834365</v>
      </c>
      <c r="C33" s="10">
        <f t="shared" si="3"/>
        <v>26946.291309668726</v>
      </c>
    </row>
    <row r="34" spans="1:3" ht="14.25">
      <c r="A34">
        <f t="shared" si="0"/>
        <v>2032</v>
      </c>
      <c r="B34" s="22">
        <f t="shared" si="2"/>
        <v>136078.77111382707</v>
      </c>
      <c r="C34" s="10">
        <f t="shared" si="3"/>
        <v>27215.754222765412</v>
      </c>
    </row>
    <row r="35" spans="1:3" ht="14.25">
      <c r="A35">
        <f t="shared" si="0"/>
        <v>2033</v>
      </c>
      <c r="B35" s="22">
        <f t="shared" si="2"/>
        <v>137439.55882496532</v>
      </c>
      <c r="C35" s="10">
        <f t="shared" si="3"/>
        <v>27487.911764993067</v>
      </c>
    </row>
    <row r="36" spans="1:3" ht="14.25">
      <c r="A36">
        <f t="shared" si="0"/>
        <v>2034</v>
      </c>
      <c r="B36" s="22">
        <f t="shared" si="2"/>
        <v>138813.954413215</v>
      </c>
      <c r="C36" s="10">
        <f t="shared" si="3"/>
        <v>27762.790882643</v>
      </c>
    </row>
    <row r="37" spans="1:3" ht="14.25">
      <c r="A37">
        <f t="shared" si="0"/>
        <v>2035</v>
      </c>
      <c r="B37" s="22">
        <f t="shared" si="2"/>
        <v>140202.09395734716</v>
      </c>
      <c r="C37" s="10">
        <f t="shared" si="3"/>
        <v>28040.41879146943</v>
      </c>
    </row>
    <row r="38" spans="1:3" ht="14.25">
      <c r="A38">
        <v>2036</v>
      </c>
      <c r="B38" s="22">
        <f t="shared" si="2"/>
        <v>141604.11489692063</v>
      </c>
      <c r="C38" s="10">
        <f t="shared" si="3"/>
        <v>28320.822979384124</v>
      </c>
    </row>
    <row r="39" spans="1:3" ht="14.25">
      <c r="A39">
        <v>2037</v>
      </c>
      <c r="B39" s="22">
        <f t="shared" si="2"/>
        <v>143020.15604588983</v>
      </c>
      <c r="C39" s="10">
        <f t="shared" si="3"/>
        <v>28604.031209177967</v>
      </c>
    </row>
    <row r="40" spans="1:3" ht="14.25">
      <c r="A40">
        <v>2038</v>
      </c>
      <c r="B40" s="22">
        <f t="shared" si="2"/>
        <v>144450.35760634873</v>
      </c>
      <c r="C40" s="10">
        <f t="shared" si="3"/>
        <v>28890.071521269747</v>
      </c>
    </row>
    <row r="41" spans="1:3" ht="14.25">
      <c r="A41">
        <v>2038</v>
      </c>
      <c r="B41" s="22">
        <f t="shared" si="2"/>
        <v>145894.86118241222</v>
      </c>
      <c r="C41" s="10">
        <f t="shared" si="3"/>
        <v>29178.972236482445</v>
      </c>
    </row>
    <row r="42" spans="1:3" ht="14.25">
      <c r="A42">
        <v>2040</v>
      </c>
      <c r="B42" s="22">
        <f t="shared" si="2"/>
        <v>147353.80979423635</v>
      </c>
      <c r="C42" s="10">
        <f t="shared" si="3"/>
        <v>29470.76195884727</v>
      </c>
    </row>
    <row r="43" spans="1:3" ht="14.25">
      <c r="A43">
        <v>2041</v>
      </c>
      <c r="B43" s="22">
        <f t="shared" si="2"/>
        <v>148827.34789217872</v>
      </c>
      <c r="C43" s="10">
        <f t="shared" si="3"/>
        <v>29765.469578435743</v>
      </c>
    </row>
    <row r="44" spans="1:3" ht="14.25">
      <c r="A44">
        <f aca="true" t="shared" si="4" ref="A44:A52">A43+1</f>
        <v>2042</v>
      </c>
      <c r="B44" s="22">
        <f t="shared" si="2"/>
        <v>150315.62137110048</v>
      </c>
      <c r="C44" s="10">
        <f t="shared" si="3"/>
        <v>30063.1242742201</v>
      </c>
    </row>
    <row r="45" spans="1:3" ht="14.25">
      <c r="A45">
        <f t="shared" si="4"/>
        <v>2043</v>
      </c>
      <c r="B45" s="22">
        <f t="shared" si="2"/>
        <v>151818.7775848115</v>
      </c>
      <c r="C45" s="10">
        <f t="shared" si="3"/>
        <v>30363.7555169623</v>
      </c>
    </row>
    <row r="46" spans="1:3" ht="14.25">
      <c r="A46">
        <f t="shared" si="4"/>
        <v>2044</v>
      </c>
      <c r="B46" s="22">
        <f t="shared" si="2"/>
        <v>153336.9653606596</v>
      </c>
      <c r="C46" s="10">
        <f t="shared" si="3"/>
        <v>30667.393072131923</v>
      </c>
    </row>
    <row r="47" spans="1:3" ht="14.25">
      <c r="A47">
        <f t="shared" si="4"/>
        <v>2045</v>
      </c>
      <c r="B47" s="22">
        <f t="shared" si="2"/>
        <v>154870.33501426622</v>
      </c>
      <c r="C47" s="10">
        <f t="shared" si="3"/>
        <v>30974.067002853244</v>
      </c>
    </row>
    <row r="48" spans="1:3" ht="14.25">
      <c r="A48">
        <f t="shared" si="4"/>
        <v>2046</v>
      </c>
      <c r="B48" s="22">
        <f t="shared" si="2"/>
        <v>156419.0383644089</v>
      </c>
      <c r="C48" s="10">
        <f t="shared" si="3"/>
        <v>31283.807672881776</v>
      </c>
    </row>
    <row r="49" spans="1:3" ht="14.25">
      <c r="A49">
        <f t="shared" si="4"/>
        <v>2047</v>
      </c>
      <c r="B49" s="22">
        <f t="shared" si="2"/>
        <v>157983.22874805296</v>
      </c>
      <c r="C49" s="10">
        <f t="shared" si="3"/>
        <v>31596.645749610594</v>
      </c>
    </row>
    <row r="50" spans="1:3" ht="14.25">
      <c r="A50">
        <f t="shared" si="4"/>
        <v>2048</v>
      </c>
      <c r="B50" s="22">
        <f t="shared" si="2"/>
        <v>159563.0610355335</v>
      </c>
      <c r="C50" s="10">
        <f t="shared" si="3"/>
        <v>31912.6122071067</v>
      </c>
    </row>
    <row r="51" spans="1:3" ht="14.25">
      <c r="A51">
        <f t="shared" si="4"/>
        <v>2049</v>
      </c>
      <c r="B51" s="22">
        <f t="shared" si="2"/>
        <v>161158.69164588884</v>
      </c>
      <c r="C51" s="10">
        <f t="shared" si="3"/>
        <v>32231.738329177766</v>
      </c>
    </row>
    <row r="52" spans="1:3" ht="14.25">
      <c r="A52">
        <f t="shared" si="4"/>
        <v>2050</v>
      </c>
      <c r="B52" s="22">
        <f t="shared" si="2"/>
        <v>162770.27856234772</v>
      </c>
      <c r="C52" s="10">
        <f t="shared" si="3"/>
        <v>32554.055712469544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Nunn</dc:creator>
  <cp:keywords/>
  <dc:description/>
  <cp:lastModifiedBy>COC_MPO</cp:lastModifiedBy>
  <cp:lastPrinted>2013-11-12T14:32:18Z</cp:lastPrinted>
  <dcterms:created xsi:type="dcterms:W3CDTF">2001-04-30T15:51:34Z</dcterms:created>
  <dcterms:modified xsi:type="dcterms:W3CDTF">2022-03-09T21:02:04Z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-2026833573</vt:i4>
  </property>
  <property fmtid="{D5CDD505-2E9C-101B-9397-08002B2CF9AE}" pid="3" name="_EmailSubject">
    <vt:lpwstr>files</vt:lpwstr>
  </property>
  <property fmtid="{D5CDD505-2E9C-101B-9397-08002B2CF9AE}" pid="4" name="_AuthorEmail">
    <vt:lpwstr>mnunn@mblsolution.com</vt:lpwstr>
  </property>
  <property fmtid="{D5CDD505-2E9C-101B-9397-08002B2CF9AE}" pid="5" name="_AuthorEmailDisplayName">
    <vt:lpwstr>Mike Nunn</vt:lpwstr>
  </property>
  <property fmtid="{D5CDD505-2E9C-101B-9397-08002B2CF9AE}" pid="6" name="_ReviewingToolsShownOnce">
    <vt:lpwstr/>
  </property>
</Properties>
</file>